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05" yWindow="525" windowWidth="18030" windowHeight="11760" firstSheet="2" activeTab="5"/>
  </bookViews>
  <sheets>
    <sheet name="EIA AEO2013 Crude Oil" sheetId="4" r:id="rId1"/>
    <sheet name="EIA Projection" sheetId="1" r:id="rId2"/>
    <sheet name="Shift Share Projection" sheetId="7" r:id="rId3"/>
    <sheet name="Uinta Basin Extrapolation" sheetId="8" r:id="rId4"/>
    <sheet name="Uinta Basin Extrap. Spuds" sheetId="2" r:id="rId5"/>
    <sheet name="Oil Well Counts" sheetId="3" r:id="rId6"/>
  </sheets>
  <calcPr calcId="144525"/>
</workbook>
</file>

<file path=xl/calcChain.xml><?xml version="1.0" encoding="utf-8"?>
<calcChain xmlns="http://schemas.openxmlformats.org/spreadsheetml/2006/main">
  <c r="B17" i="3" l="1"/>
  <c r="B18" i="3"/>
  <c r="B19" i="3"/>
  <c r="B20" i="3"/>
  <c r="B21" i="3"/>
  <c r="B22" i="3"/>
  <c r="B17" i="2"/>
  <c r="B18" i="2"/>
  <c r="B19" i="2"/>
  <c r="B20" i="2"/>
  <c r="B21" i="2"/>
  <c r="B22" i="2"/>
  <c r="C6" i="8"/>
  <c r="C7" i="8"/>
  <c r="C8" i="8"/>
  <c r="C9" i="8"/>
  <c r="C10" i="8"/>
  <c r="C11" i="8"/>
  <c r="C12" i="8"/>
  <c r="C13" i="8"/>
  <c r="C14" i="8"/>
  <c r="C15" i="8"/>
  <c r="D6" i="8"/>
  <c r="B17" i="8"/>
  <c r="B18" i="8"/>
  <c r="B19" i="8"/>
  <c r="B20" i="8"/>
  <c r="B21" i="8"/>
  <c r="B22" i="8"/>
  <c r="E7" i="7"/>
  <c r="E8" i="7"/>
  <c r="E9" i="7"/>
  <c r="E10" i="7"/>
  <c r="E11" i="7"/>
  <c r="E12" i="7"/>
  <c r="E13" i="7"/>
  <c r="E14" i="7"/>
  <c r="E15" i="7"/>
  <c r="E16" i="7"/>
  <c r="E17" i="7"/>
  <c r="F23" i="7"/>
  <c r="G23" i="7"/>
  <c r="F22" i="7"/>
  <c r="G22" i="7"/>
  <c r="F21" i="7"/>
  <c r="G21" i="7"/>
  <c r="F20" i="7"/>
  <c r="G20" i="7"/>
  <c r="F19" i="7"/>
  <c r="G19" i="7"/>
  <c r="F18" i="7"/>
  <c r="G18" i="7"/>
  <c r="F17" i="7"/>
  <c r="G17" i="7"/>
  <c r="F16" i="7"/>
  <c r="G16" i="7"/>
  <c r="F15" i="7"/>
  <c r="G15" i="7"/>
  <c r="F14" i="7"/>
  <c r="G14" i="7"/>
  <c r="F13" i="7"/>
  <c r="G13" i="7"/>
  <c r="F12" i="7"/>
  <c r="G12" i="7"/>
  <c r="F11" i="7"/>
  <c r="G11" i="7"/>
  <c r="F10" i="7"/>
  <c r="G10" i="7"/>
  <c r="F9" i="7"/>
  <c r="G9" i="7"/>
  <c r="F8" i="7"/>
  <c r="G8" i="7"/>
  <c r="F7" i="7"/>
  <c r="G7" i="7"/>
  <c r="E27" i="4"/>
  <c r="F27" i="4"/>
  <c r="G27" i="4"/>
  <c r="H27" i="4"/>
  <c r="I27" i="4"/>
  <c r="J27" i="4"/>
  <c r="K27" i="4"/>
  <c r="D27" i="4"/>
  <c r="B22" i="1"/>
  <c r="B21" i="1"/>
  <c r="B20" i="1"/>
  <c r="B19" i="1"/>
  <c r="B18" i="1"/>
  <c r="B17" i="1"/>
  <c r="H26" i="4"/>
  <c r="D26" i="4"/>
  <c r="E26" i="4"/>
  <c r="F26" i="4"/>
  <c r="G26" i="4"/>
  <c r="I26" i="4"/>
  <c r="J26" i="4"/>
  <c r="K26" i="4"/>
  <c r="C26" i="4"/>
  <c r="C17" i="3"/>
  <c r="C18" i="3"/>
  <c r="C19" i="3"/>
  <c r="C20" i="3"/>
  <c r="C21" i="3"/>
  <c r="C22" i="3"/>
</calcChain>
</file>

<file path=xl/sharedStrings.xml><?xml version="1.0" encoding="utf-8"?>
<sst xmlns="http://schemas.openxmlformats.org/spreadsheetml/2006/main" count="146" uniqueCount="94">
  <si>
    <t>Year</t>
  </si>
  <si>
    <t>Oil (Barrels)</t>
  </si>
  <si>
    <t>Spuds</t>
  </si>
  <si>
    <t xml:space="preserve">For the oil well estimation I took 2012 and added the estimated spuds to it and then did this the same thing for subsequent years.  </t>
  </si>
  <si>
    <t>Office of Energy Analysis.  Projections:  EIA, AEO2013 and EIA, National Energy Modeling System run ref2013.d102312a.</t>
  </si>
  <si>
    <t>(Washington, DC, August 2012); EIA, Petroleum Marketing Monthly, DOE/EIA-0380(2012/08) (Washington, DC, August 2012);</t>
  </si>
  <si>
    <t xml:space="preserve">   Sources:  2010 and 2011:  U.S. Energy Information Administration (EIA), Petroleum Supply Annual 2011, DOE/EIA-0340(2011)/1</t>
  </si>
  <si>
    <t>reports due to internal conversion factors within the AEO2013 National Energy Modeling System.</t>
  </si>
  <si>
    <t>components due to independent rounding.  Data for 2010 and 2011 may differ slightly from official EIA data</t>
  </si>
  <si>
    <t xml:space="preserve">   Note:  Oil and Gas Supply Model regions are defined in Appendix F of the Annual Energy Outlook.  Totals may not equal sum of</t>
  </si>
  <si>
    <t xml:space="preserve">   - - = Not applicable.</t>
  </si>
  <si>
    <t xml:space="preserve">   1/ Includes lease condensate.</t>
  </si>
  <si>
    <t>- -</t>
  </si>
  <si>
    <t xml:space="preserve">   Atlantic</t>
  </si>
  <si>
    <t>COP000:ha_Atlantic</t>
  </si>
  <si>
    <t xml:space="preserve">   Pacific</t>
  </si>
  <si>
    <t>COP000:ha_Pacific</t>
  </si>
  <si>
    <t xml:space="preserve">   Gulf</t>
  </si>
  <si>
    <t>COP000:ha_Gulf</t>
  </si>
  <si>
    <t xml:space="preserve"> Lower 48 Offshore</t>
  </si>
  <si>
    <t xml:space="preserve">   West Coast</t>
  </si>
  <si>
    <t>COP000:ga_WestCoast</t>
  </si>
  <si>
    <t xml:space="preserve">   Rocky Mountain</t>
  </si>
  <si>
    <t>COP000:ga_RockyMountain</t>
  </si>
  <si>
    <t xml:space="preserve">   Southwest</t>
  </si>
  <si>
    <t>COP000:ga_Southwest</t>
  </si>
  <si>
    <t xml:space="preserve">   Midcontinent</t>
  </si>
  <si>
    <t>COP000:ga_Midcontinent</t>
  </si>
  <si>
    <t xml:space="preserve">   Gulf Coast</t>
  </si>
  <si>
    <t>COP000:ga_GulfCoast</t>
  </si>
  <si>
    <t xml:space="preserve">   Northeast</t>
  </si>
  <si>
    <t>COP000:ga_Northeast</t>
  </si>
  <si>
    <t xml:space="preserve"> Lower 48 Onshore</t>
  </si>
  <si>
    <t xml:space="preserve"> Lower 48 Average</t>
  </si>
  <si>
    <t>COP000:fa_Lower48Averag</t>
  </si>
  <si>
    <t>Wellhead Prices (2011 dollars per barrel)</t>
  </si>
  <si>
    <t>COP000:da_Atlantic</t>
  </si>
  <si>
    <t>COP000:da_Pacific</t>
  </si>
  <si>
    <t xml:space="preserve">     Deep</t>
  </si>
  <si>
    <t>COP000:da_Deep</t>
  </si>
  <si>
    <t xml:space="preserve">     Shallow</t>
  </si>
  <si>
    <t>COP000:da_Shallow</t>
  </si>
  <si>
    <t>COP000:da_Gulf</t>
  </si>
  <si>
    <t>COP000:da_Low48Offshore</t>
  </si>
  <si>
    <t>COP000:ca_WestCoast</t>
  </si>
  <si>
    <t>COP000:ca_RockyMountain</t>
  </si>
  <si>
    <t>COP000:ca_Southwest</t>
  </si>
  <si>
    <t>COP000:ca_Midcontinent</t>
  </si>
  <si>
    <t>COP000:ca_GulfCoast</t>
  </si>
  <si>
    <t>COP000:ca_Northeast</t>
  </si>
  <si>
    <t>COP000:ca_Low48Onshore</t>
  </si>
  <si>
    <t xml:space="preserve"> Lower 48 Total</t>
  </si>
  <si>
    <t>COP000:ba_Lower48Total</t>
  </si>
  <si>
    <t>(million barrels per day)</t>
  </si>
  <si>
    <t>Production 1/</t>
  </si>
  <si>
    <t xml:space="preserve"> Region</t>
  </si>
  <si>
    <t>2011-</t>
  </si>
  <si>
    <t/>
  </si>
  <si>
    <t>131. Lower 48 Crude Oil Production and Wellhead Prices by Supply Region</t>
  </si>
  <si>
    <t>COP000</t>
  </si>
  <si>
    <t xml:space="preserve"> April 2013</t>
  </si>
  <si>
    <t>Release Date</t>
  </si>
  <si>
    <t>d102312a</t>
  </si>
  <si>
    <t>Datekey</t>
  </si>
  <si>
    <t>Reference case</t>
  </si>
  <si>
    <t>ref2013</t>
  </si>
  <si>
    <t>Scenario</t>
  </si>
  <si>
    <t>Annual Energy Outlook 2013</t>
  </si>
  <si>
    <t>Report</t>
  </si>
  <si>
    <t>ref2013.d102312a</t>
  </si>
  <si>
    <t xml:space="preserve">           Million barrels per year </t>
  </si>
  <si>
    <t xml:space="preserve">          Growth Rates (%)</t>
  </si>
  <si>
    <t>Oil well production within state jurisdiction for Uintah and Duchesne Counties</t>
  </si>
  <si>
    <t>EIA Growth</t>
  </si>
  <si>
    <t>U + D Share of Rocky Mtn.</t>
  </si>
  <si>
    <t>Forecast Production U+D</t>
  </si>
  <si>
    <t>Rocky Mtn. Region</t>
  </si>
  <si>
    <t>US AEO 2013</t>
  </si>
  <si>
    <t>Outlook (barrels)</t>
  </si>
  <si>
    <t>Acutals (barrels)</t>
  </si>
  <si>
    <t>State Uintah + Duchesne</t>
  </si>
  <si>
    <t>Actuals (barrels)</t>
  </si>
  <si>
    <t>2002-2012</t>
  </si>
  <si>
    <t>Actuals</t>
  </si>
  <si>
    <t>2002-2012 Trendline</t>
  </si>
  <si>
    <t>Shift Share Projection</t>
  </si>
  <si>
    <t>Growth Rate</t>
  </si>
  <si>
    <t>Avg. Growth Rate</t>
  </si>
  <si>
    <t>Oil well spuds within state jurisdiction for Uintah and Duchesne Counties</t>
  </si>
  <si>
    <t>Oil well counts within state jurisdiction for Uintah and Duchesne Counties</t>
  </si>
  <si>
    <t>Oil Well Count</t>
  </si>
  <si>
    <t>Uinta Basin Extrapolation Projecton</t>
  </si>
  <si>
    <t>Uinta Basin Extrapolation Spuds</t>
  </si>
  <si>
    <t>Uinta Basin Extrapolation Oil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</si>
</sst>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10" fontId="0" fillId="0" borderId="0" xfId="0" applyNumberFormat="1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2" fillId="0" borderId="0" xfId="1"/>
    <xf numFmtId="0" fontId="2" fillId="0" borderId="0" xfId="1" applyAlignment="1">
      <alignment horizontal="right"/>
    </xf>
    <xf numFmtId="0" fontId="3" fillId="0" borderId="0" xfId="1" applyFont="1"/>
    <xf numFmtId="164" fontId="0" fillId="0" borderId="0" xfId="2" applyNumberFormat="1" applyFont="1" applyAlignment="1">
      <alignment horizontal="right"/>
    </xf>
    <xf numFmtId="2" fontId="2" fillId="0" borderId="0" xfId="1" applyNumberFormat="1"/>
    <xf numFmtId="0" fontId="5" fillId="0" borderId="0" xfId="1" applyFont="1"/>
    <xf numFmtId="164" fontId="5" fillId="0" borderId="0" xfId="2" applyFont="1" applyAlignment="1">
      <alignment horizontal="right"/>
    </xf>
    <xf numFmtId="2" fontId="5" fillId="0" borderId="0" xfId="1" applyNumberFormat="1" applyFont="1"/>
    <xf numFmtId="0" fontId="5" fillId="0" borderId="0" xfId="1" applyFont="1" applyAlignment="1">
      <alignment horizontal="right"/>
    </xf>
    <xf numFmtId="0" fontId="6" fillId="0" borderId="0" xfId="1" applyFont="1"/>
    <xf numFmtId="164" fontId="2" fillId="0" borderId="0" xfId="1" applyNumberFormat="1"/>
    <xf numFmtId="0" fontId="7" fillId="0" borderId="0" xfId="1" applyFont="1"/>
    <xf numFmtId="164" fontId="0" fillId="0" borderId="0" xfId="2" applyFont="1"/>
    <xf numFmtId="0" fontId="2" fillId="0" borderId="0" xfId="1" applyAlignment="1" applyProtection="1">
      <alignment horizontal="left"/>
    </xf>
    <xf numFmtId="9" fontId="0" fillId="0" borderId="0" xfId="3" applyFont="1"/>
    <xf numFmtId="9" fontId="1" fillId="0" borderId="0" xfId="3" applyFont="1"/>
    <xf numFmtId="9" fontId="0" fillId="0" borderId="0" xfId="0" applyNumberFormat="1"/>
    <xf numFmtId="164" fontId="0" fillId="0" borderId="0" xfId="3" applyNumberFormat="1" applyFont="1"/>
    <xf numFmtId="2" fontId="2" fillId="2" borderId="0" xfId="1" applyNumberFormat="1" applyFill="1"/>
    <xf numFmtId="164" fontId="0" fillId="2" borderId="0" xfId="2" applyFont="1" applyFill="1"/>
    <xf numFmtId="0" fontId="13" fillId="0" borderId="0" xfId="0" applyFont="1"/>
    <xf numFmtId="0" fontId="0" fillId="3" borderId="0" xfId="0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3" fontId="14" fillId="3" borderId="0" xfId="0" applyNumberFormat="1" applyFont="1" applyFill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0" fillId="0" borderId="0" xfId="0"/>
    <xf numFmtId="0" fontId="9" fillId="2" borderId="0" xfId="0" applyFont="1" applyFill="1" applyAlignment="1">
      <alignment horizontal="center"/>
    </xf>
    <xf numFmtId="165" fontId="11" fillId="3" borderId="0" xfId="0" applyNumberFormat="1" applyFont="1" applyFill="1" applyAlignment="1">
      <alignment horizontal="center"/>
    </xf>
    <xf numFmtId="165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5" fontId="11" fillId="3" borderId="6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1" fontId="14" fillId="3" borderId="0" xfId="0" applyNumberFormat="1" applyFont="1" applyFill="1" applyAlignment="1">
      <alignment horizontal="center"/>
    </xf>
    <xf numFmtId="0" fontId="2" fillId="2" borderId="0" xfId="1" applyFill="1"/>
    <xf numFmtId="0" fontId="0" fillId="3" borderId="13" xfId="0" applyFill="1" applyBorder="1" applyAlignment="1">
      <alignment horizontal="center"/>
    </xf>
    <xf numFmtId="1" fontId="14" fillId="3" borderId="13" xfId="0" applyNumberFormat="1" applyFont="1" applyFill="1" applyBorder="1" applyAlignment="1">
      <alignment horizontal="center"/>
    </xf>
    <xf numFmtId="0" fontId="9" fillId="2" borderId="5" xfId="0" applyFont="1" applyFill="1" applyBorder="1"/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2" xfId="0" applyFont="1" applyFill="1" applyBorder="1"/>
    <xf numFmtId="0" fontId="9" fillId="2" borderId="1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</cellXfs>
  <cellStyles count="4"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dPt>
            <c:idx val="11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2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3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4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5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6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xVal>
            <c:numRef>
              <c:f>'EIA Projection'!$A$6:$A$22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xVal>
          <c:yVal>
            <c:numRef>
              <c:f>'EIA Projection'!$B$6:$B$22</c:f>
              <c:numCache>
                <c:formatCode>#,##0</c:formatCode>
                <c:ptCount val="17"/>
                <c:pt idx="0">
                  <c:v>2940738</c:v>
                </c:pt>
                <c:pt idx="1">
                  <c:v>2805745</c:v>
                </c:pt>
                <c:pt idx="2">
                  <c:v>3276753</c:v>
                </c:pt>
                <c:pt idx="3">
                  <c:v>3862726</c:v>
                </c:pt>
                <c:pt idx="4">
                  <c:v>3768506</c:v>
                </c:pt>
                <c:pt idx="5">
                  <c:v>5043578</c:v>
                </c:pt>
                <c:pt idx="6">
                  <c:v>5699654</c:v>
                </c:pt>
                <c:pt idx="7">
                  <c:v>6057583</c:v>
                </c:pt>
                <c:pt idx="8">
                  <c:v>7830758</c:v>
                </c:pt>
                <c:pt idx="9">
                  <c:v>8955798</c:v>
                </c:pt>
                <c:pt idx="10">
                  <c:v>11204120</c:v>
                </c:pt>
                <c:pt idx="11">
                  <c:v>12963166.84</c:v>
                </c:pt>
                <c:pt idx="12">
                  <c:v>13455767.179919999</c:v>
                </c:pt>
                <c:pt idx="13">
                  <c:v>13778705.59223808</c:v>
                </c:pt>
                <c:pt idx="14">
                  <c:v>14040500.998490604</c:v>
                </c:pt>
                <c:pt idx="15">
                  <c:v>14349392.020457396</c:v>
                </c:pt>
                <c:pt idx="16">
                  <c:v>14679428.036927916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10144"/>
        <c:axId val="157912064"/>
      </c:scatterChart>
      <c:valAx>
        <c:axId val="1579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912064"/>
        <c:crosses val="autoZero"/>
        <c:crossBetween val="midCat"/>
        <c:majorUnit val="1"/>
      </c:valAx>
      <c:valAx>
        <c:axId val="157912064"/>
        <c:scaling>
          <c:orientation val="minMax"/>
          <c:max val="200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Barrels</a:t>
                </a:r>
                <a:r>
                  <a:rPr lang="en-US" baseline="0"/>
                  <a:t> of Oil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57910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45209106147038E-2"/>
          <c:y val="7.4548702245552642E-2"/>
          <c:w val="0.88046872007537536"/>
          <c:h val="0.8326195683872849"/>
        </c:manualLayout>
      </c:layout>
      <c:scatterChart>
        <c:scatterStyle val="smoothMarker"/>
        <c:varyColors val="0"/>
        <c:ser>
          <c:idx val="0"/>
          <c:order val="0"/>
          <c:dPt>
            <c:idx val="11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2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3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4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5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6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xVal>
            <c:numRef>
              <c:f>'Shift Share Projection'!$A$7:$A$23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xVal>
          <c:yVal>
            <c:numRef>
              <c:f>'Shift Share Projection'!$G$7:$G$23</c:f>
              <c:numCache>
                <c:formatCode>#,##0</c:formatCode>
                <c:ptCount val="17"/>
                <c:pt idx="0">
                  <c:v>2850645.4938957216</c:v>
                </c:pt>
                <c:pt idx="1">
                  <c:v>2984002.1742364061</c:v>
                </c:pt>
                <c:pt idx="2">
                  <c:v>3324652.3621913274</c:v>
                </c:pt>
                <c:pt idx="3">
                  <c:v>3827248.8045627605</c:v>
                </c:pt>
                <c:pt idx="4">
                  <c:v>4277524.0490223393</c:v>
                </c:pt>
                <c:pt idx="5">
                  <c:v>4668871.0003597438</c:v>
                </c:pt>
                <c:pt idx="6">
                  <c:v>5370195.3759359689</c:v>
                </c:pt>
                <c:pt idx="7">
                  <c:v>5941798.7415413912</c:v>
                </c:pt>
                <c:pt idx="8">
                  <c:v>7201563.2156609949</c:v>
                </c:pt>
                <c:pt idx="9">
                  <c:v>8893546.8061631154</c:v>
                </c:pt>
                <c:pt idx="10">
                  <c:v>12540496.944122102</c:v>
                </c:pt>
                <c:pt idx="11">
                  <c:v>15083184.348340195</c:v>
                </c:pt>
                <c:pt idx="12">
                  <c:v>16173231.110650606</c:v>
                </c:pt>
                <c:pt idx="13">
                  <c:v>17087956.459136315</c:v>
                </c:pt>
                <c:pt idx="14">
                  <c:v>17945897.005553678</c:v>
                </c:pt>
                <c:pt idx="15">
                  <c:v>18886672.874099683</c:v>
                </c:pt>
                <c:pt idx="16">
                  <c:v>19877959.588463329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53472"/>
        <c:axId val="118955008"/>
      </c:scatterChart>
      <c:valAx>
        <c:axId val="1189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955008"/>
        <c:crosses val="autoZero"/>
        <c:crossBetween val="midCat"/>
        <c:majorUnit val="1"/>
      </c:valAx>
      <c:valAx>
        <c:axId val="118955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Barrels of Oil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18953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dPt>
            <c:idx val="11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2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3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4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5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6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xVal>
            <c:numRef>
              <c:f>'Uinta Basin Extrapolation'!$A$6:$A$22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xVal>
          <c:yVal>
            <c:numRef>
              <c:f>'Uinta Basin Extrapolation'!$B$6:$B$22</c:f>
              <c:numCache>
                <c:formatCode>#,##0</c:formatCode>
                <c:ptCount val="17"/>
                <c:pt idx="0">
                  <c:v>2940738</c:v>
                </c:pt>
                <c:pt idx="1">
                  <c:v>2805745</c:v>
                </c:pt>
                <c:pt idx="2">
                  <c:v>3276753</c:v>
                </c:pt>
                <c:pt idx="3">
                  <c:v>3862726</c:v>
                </c:pt>
                <c:pt idx="4">
                  <c:v>3768506</c:v>
                </c:pt>
                <c:pt idx="5">
                  <c:v>5043578</c:v>
                </c:pt>
                <c:pt idx="6">
                  <c:v>5699654</c:v>
                </c:pt>
                <c:pt idx="7">
                  <c:v>6057583</c:v>
                </c:pt>
                <c:pt idx="8">
                  <c:v>7830758</c:v>
                </c:pt>
                <c:pt idx="9">
                  <c:v>8955798</c:v>
                </c:pt>
                <c:pt idx="10">
                  <c:v>11204120</c:v>
                </c:pt>
                <c:pt idx="11">
                  <c:v>12879212.746256961</c:v>
                </c:pt>
                <c:pt idx="12">
                  <c:v>14804743.341141274</c:v>
                </c:pt>
                <c:pt idx="13">
                  <c:v>17018153.959819209</c:v>
                </c:pt>
                <c:pt idx="14">
                  <c:v>19562484.639317229</c:v>
                </c:pt>
                <c:pt idx="15">
                  <c:v>22487210.19724445</c:v>
                </c:pt>
                <c:pt idx="16">
                  <c:v>25849202.27560132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78048"/>
        <c:axId val="118979584"/>
      </c:scatterChart>
      <c:valAx>
        <c:axId val="1189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979584"/>
        <c:crosses val="autoZero"/>
        <c:crossBetween val="midCat"/>
        <c:majorUnit val="1"/>
      </c:valAx>
      <c:valAx>
        <c:axId val="118979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Barrels of Oil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18978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dPt>
            <c:idx val="11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2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3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4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  <c:spPr>
              <a:ln>
                <a:solidFill>
                  <a:srgbClr val="0070C0"/>
                </a:solidFill>
              </a:ln>
            </c:spPr>
          </c:dPt>
          <c:dPt>
            <c:idx val="15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6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xVal>
            <c:numRef>
              <c:f>'Uinta Basin Extrap. Spuds'!$A$6:$A$22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xVal>
          <c:yVal>
            <c:numRef>
              <c:f>'Uinta Basin Extrap. Spuds'!$B$6:$B$22</c:f>
              <c:numCache>
                <c:formatCode>General</c:formatCode>
                <c:ptCount val="17"/>
                <c:pt idx="0">
                  <c:v>13</c:v>
                </c:pt>
                <c:pt idx="1">
                  <c:v>30</c:v>
                </c:pt>
                <c:pt idx="2">
                  <c:v>48</c:v>
                </c:pt>
                <c:pt idx="3">
                  <c:v>85</c:v>
                </c:pt>
                <c:pt idx="4">
                  <c:v>112</c:v>
                </c:pt>
                <c:pt idx="5">
                  <c:v>149</c:v>
                </c:pt>
                <c:pt idx="6">
                  <c:v>117</c:v>
                </c:pt>
                <c:pt idx="7">
                  <c:v>129</c:v>
                </c:pt>
                <c:pt idx="8">
                  <c:v>320</c:v>
                </c:pt>
                <c:pt idx="9">
                  <c:v>301</c:v>
                </c:pt>
                <c:pt idx="10">
                  <c:v>240</c:v>
                </c:pt>
                <c:pt idx="11" formatCode="0">
                  <c:v>275.88164524314902</c:v>
                </c:pt>
                <c:pt idx="12" formatCode="0">
                  <c:v>317.12784242527806</c:v>
                </c:pt>
                <c:pt idx="13" formatCode="0">
                  <c:v>364.5406288362326</c:v>
                </c:pt>
                <c:pt idx="14" formatCode="0">
                  <c:v>419.04195183879995</c:v>
                </c:pt>
                <c:pt idx="15" formatCode="0">
                  <c:v>481.69159624661893</c:v>
                </c:pt>
                <c:pt idx="16" formatCode="0">
                  <c:v>553.70779196798287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58656"/>
        <c:axId val="119160192"/>
      </c:scatterChart>
      <c:valAx>
        <c:axId val="11915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160192"/>
        <c:crosses val="autoZero"/>
        <c:crossBetween val="midCat"/>
        <c:majorUnit val="2"/>
      </c:valAx>
      <c:valAx>
        <c:axId val="119160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Spuds</a:t>
                </a:r>
                <a:r>
                  <a:rPr lang="en-US" baseline="0"/>
                  <a:t> Per Year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158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dPt>
            <c:idx val="11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2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3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4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5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dPt>
            <c:idx val="16"/>
            <c:marker>
              <c:symbol val="diamond"/>
              <c:size val="9"/>
              <c:spPr>
                <a:solidFill>
                  <a:srgbClr val="002060"/>
                </a:solidFill>
              </c:spPr>
            </c:marker>
            <c:bubble3D val="0"/>
          </c:dPt>
          <c:xVal>
            <c:numRef>
              <c:f>'Oil Well Counts'!$A$6:$A$22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xVal>
          <c:yVal>
            <c:numRef>
              <c:f>'Oil Well Counts'!$C$6:$C$22</c:f>
              <c:numCache>
                <c:formatCode>General</c:formatCode>
                <c:ptCount val="17"/>
                <c:pt idx="0">
                  <c:v>553</c:v>
                </c:pt>
                <c:pt idx="1">
                  <c:v>558</c:v>
                </c:pt>
                <c:pt idx="2">
                  <c:v>598</c:v>
                </c:pt>
                <c:pt idx="3">
                  <c:v>676</c:v>
                </c:pt>
                <c:pt idx="4">
                  <c:v>759</c:v>
                </c:pt>
                <c:pt idx="5">
                  <c:v>849</c:v>
                </c:pt>
                <c:pt idx="6">
                  <c:v>935</c:v>
                </c:pt>
                <c:pt idx="7">
                  <c:v>1033</c:v>
                </c:pt>
                <c:pt idx="8">
                  <c:v>1259</c:v>
                </c:pt>
                <c:pt idx="9">
                  <c:v>1475</c:v>
                </c:pt>
                <c:pt idx="10">
                  <c:v>1680</c:v>
                </c:pt>
                <c:pt idx="11" formatCode="0">
                  <c:v>1955.881645243149</c:v>
                </c:pt>
                <c:pt idx="12" formatCode="0">
                  <c:v>2273.009487668427</c:v>
                </c:pt>
                <c:pt idx="13" formatCode="0">
                  <c:v>2637.5501165046599</c:v>
                </c:pt>
                <c:pt idx="14" formatCode="0">
                  <c:v>3056.5920683434597</c:v>
                </c:pt>
                <c:pt idx="15" formatCode="0">
                  <c:v>3538.2836645900788</c:v>
                </c:pt>
                <c:pt idx="16" formatCode="0">
                  <c:v>4091.9914565580616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04864"/>
        <c:axId val="119206656"/>
      </c:scatterChart>
      <c:valAx>
        <c:axId val="1192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206656"/>
        <c:crosses val="autoZero"/>
        <c:crossBetween val="midCat"/>
        <c:majorUnit val="1"/>
      </c:valAx>
      <c:valAx>
        <c:axId val="119206656"/>
        <c:scaling>
          <c:orientation val="minMax"/>
          <c:max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Oil</a:t>
                </a:r>
                <a:r>
                  <a:rPr lang="en-US" baseline="0"/>
                  <a:t> Well 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204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4</xdr:row>
      <xdr:rowOff>185737</xdr:rowOff>
    </xdr:from>
    <xdr:to>
      <xdr:col>18</xdr:col>
      <xdr:colOff>342899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23</xdr:row>
      <xdr:rowOff>138112</xdr:rowOff>
    </xdr:from>
    <xdr:to>
      <xdr:col>11</xdr:col>
      <xdr:colOff>533399</xdr:colOff>
      <xdr:row>38</xdr:row>
      <xdr:rowOff>23812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4</xdr:row>
      <xdr:rowOff>52387</xdr:rowOff>
    </xdr:from>
    <xdr:to>
      <xdr:col>18</xdr:col>
      <xdr:colOff>533399</xdr:colOff>
      <xdr:row>18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5</xdr:row>
      <xdr:rowOff>138112</xdr:rowOff>
    </xdr:from>
    <xdr:to>
      <xdr:col>19</xdr:col>
      <xdr:colOff>19050</xdr:colOff>
      <xdr:row>20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333374</xdr:colOff>
      <xdr:row>4</xdr:row>
      <xdr:rowOff>61912</xdr:rowOff>
    </xdr:from>
    <xdr:to>
      <xdr:col>19</xdr:col>
      <xdr:colOff>361949</xdr:colOff>
      <xdr:row>18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2" sqref="G22"/>
    </sheetView>
  </sheetViews>
  <sheetFormatPr defaultRowHeight="12.75" x14ac:dyDescent="0.2"/>
  <cols>
    <col min="1" max="1" width="20.85546875" style="7" hidden="1" customWidth="1"/>
    <col min="2" max="2" width="26.5703125" style="7" customWidth="1"/>
    <col min="3" max="7" width="9.140625" style="7"/>
    <col min="8" max="8" width="6.5703125" style="7" bestFit="1" customWidth="1"/>
    <col min="9" max="16384" width="9.140625" style="7"/>
  </cols>
  <sheetData>
    <row r="1" spans="1:34" ht="15.75" customHeight="1" x14ac:dyDescent="0.25">
      <c r="B1" s="18" t="s">
        <v>69</v>
      </c>
      <c r="C1" s="12">
        <v>2010</v>
      </c>
      <c r="D1" s="12">
        <v>2011</v>
      </c>
      <c r="E1" s="12">
        <v>2012</v>
      </c>
      <c r="F1" s="12">
        <v>2013</v>
      </c>
      <c r="G1" s="12">
        <v>2014</v>
      </c>
      <c r="H1" s="12">
        <v>2015</v>
      </c>
      <c r="I1" s="12">
        <v>2016</v>
      </c>
      <c r="J1" s="12">
        <v>2017</v>
      </c>
      <c r="K1" s="12">
        <v>2018</v>
      </c>
      <c r="L1" s="12">
        <v>2019</v>
      </c>
      <c r="M1" s="12">
        <v>2020</v>
      </c>
      <c r="N1" s="12">
        <v>2021</v>
      </c>
      <c r="O1" s="12">
        <v>2022</v>
      </c>
      <c r="P1" s="12">
        <v>2023</v>
      </c>
      <c r="Q1" s="12">
        <v>2024</v>
      </c>
      <c r="R1" s="12">
        <v>2025</v>
      </c>
      <c r="S1" s="12">
        <v>2026</v>
      </c>
      <c r="T1" s="12">
        <v>2027</v>
      </c>
      <c r="U1" s="12">
        <v>2028</v>
      </c>
      <c r="V1" s="12">
        <v>2029</v>
      </c>
      <c r="W1" s="12">
        <v>2030</v>
      </c>
      <c r="X1" s="12">
        <v>2031</v>
      </c>
      <c r="Y1" s="12">
        <v>2032</v>
      </c>
      <c r="Z1" s="12">
        <v>2033</v>
      </c>
      <c r="AA1" s="12">
        <v>2034</v>
      </c>
      <c r="AB1" s="12">
        <v>2035</v>
      </c>
      <c r="AC1" s="12">
        <v>2036</v>
      </c>
      <c r="AD1" s="12">
        <v>2037</v>
      </c>
      <c r="AE1" s="12">
        <v>2038</v>
      </c>
      <c r="AF1" s="12">
        <v>2039</v>
      </c>
      <c r="AG1" s="12">
        <v>2040</v>
      </c>
    </row>
    <row r="3" spans="1:34" x14ac:dyDescent="0.2">
      <c r="C3" s="7" t="s">
        <v>68</v>
      </c>
      <c r="D3" s="7" t="s">
        <v>67</v>
      </c>
    </row>
    <row r="4" spans="1:34" x14ac:dyDescent="0.2">
      <c r="C4" s="7" t="s">
        <v>66</v>
      </c>
      <c r="D4" s="7" t="s">
        <v>65</v>
      </c>
      <c r="G4" s="7" t="s">
        <v>64</v>
      </c>
    </row>
    <row r="5" spans="1:34" x14ac:dyDescent="0.2">
      <c r="C5" s="7" t="s">
        <v>63</v>
      </c>
      <c r="D5" s="7" t="s">
        <v>62</v>
      </c>
    </row>
    <row r="6" spans="1:34" x14ac:dyDescent="0.2">
      <c r="C6" s="7" t="s">
        <v>61</v>
      </c>
      <c r="E6" s="20" t="s">
        <v>60</v>
      </c>
    </row>
    <row r="8" spans="1:34" ht="15" x14ac:dyDescent="0.25">
      <c r="D8" s="19"/>
      <c r="E8" s="19"/>
      <c r="F8" s="24"/>
      <c r="G8" s="19"/>
      <c r="H8" s="19"/>
      <c r="I8" s="19"/>
      <c r="J8" s="19"/>
      <c r="K8" s="19"/>
    </row>
    <row r="11" spans="1:34" ht="15.75" customHeight="1" x14ac:dyDescent="0.25">
      <c r="A11" s="9" t="s">
        <v>59</v>
      </c>
      <c r="B11" s="18" t="s">
        <v>58</v>
      </c>
      <c r="I11" s="17"/>
      <c r="J11" s="17"/>
      <c r="AH11" s="8"/>
    </row>
    <row r="12" spans="1:34" x14ac:dyDescent="0.2">
      <c r="B12" s="12" t="s">
        <v>57</v>
      </c>
      <c r="AH12" s="8"/>
    </row>
    <row r="13" spans="1:34" x14ac:dyDescent="0.2">
      <c r="B13" s="12" t="s">
        <v>57</v>
      </c>
      <c r="C13" s="15" t="s">
        <v>57</v>
      </c>
      <c r="D13" s="15" t="s">
        <v>57</v>
      </c>
      <c r="E13" s="15" t="s">
        <v>57</v>
      </c>
      <c r="F13" s="15" t="s">
        <v>57</v>
      </c>
      <c r="G13" s="15" t="s">
        <v>57</v>
      </c>
      <c r="H13" s="15" t="s">
        <v>57</v>
      </c>
      <c r="I13" s="15" t="s">
        <v>57</v>
      </c>
      <c r="J13" s="15" t="s">
        <v>57</v>
      </c>
      <c r="K13" s="15" t="s">
        <v>57</v>
      </c>
      <c r="L13" s="15" t="s">
        <v>57</v>
      </c>
      <c r="M13" s="15" t="s">
        <v>57</v>
      </c>
      <c r="N13" s="15" t="s">
        <v>57</v>
      </c>
      <c r="O13" s="15" t="s">
        <v>57</v>
      </c>
      <c r="P13" s="15" t="s">
        <v>57</v>
      </c>
      <c r="Q13" s="15" t="s">
        <v>57</v>
      </c>
      <c r="R13" s="15" t="s">
        <v>57</v>
      </c>
      <c r="S13" s="15" t="s">
        <v>57</v>
      </c>
      <c r="T13" s="15" t="s">
        <v>57</v>
      </c>
      <c r="U13" s="15" t="s">
        <v>57</v>
      </c>
      <c r="V13" s="15" t="s">
        <v>57</v>
      </c>
      <c r="W13" s="15" t="s">
        <v>57</v>
      </c>
      <c r="X13" s="15" t="s">
        <v>57</v>
      </c>
      <c r="Y13" s="15" t="s">
        <v>57</v>
      </c>
      <c r="Z13" s="15" t="s">
        <v>57</v>
      </c>
      <c r="AA13" s="15" t="s">
        <v>57</v>
      </c>
      <c r="AB13" s="15" t="s">
        <v>57</v>
      </c>
      <c r="AC13" s="15" t="s">
        <v>57</v>
      </c>
      <c r="AD13" s="15" t="s">
        <v>57</v>
      </c>
      <c r="AE13" s="15" t="s">
        <v>57</v>
      </c>
      <c r="AF13" s="15" t="s">
        <v>57</v>
      </c>
      <c r="AG13" s="15" t="s">
        <v>57</v>
      </c>
      <c r="AH13" s="15" t="s">
        <v>56</v>
      </c>
    </row>
    <row r="14" spans="1:34" x14ac:dyDescent="0.2">
      <c r="B14" s="16" t="s">
        <v>55</v>
      </c>
      <c r="C14" s="12">
        <v>2010</v>
      </c>
      <c r="D14" s="12">
        <v>2011</v>
      </c>
      <c r="E14" s="12">
        <v>2012</v>
      </c>
      <c r="F14" s="12">
        <v>2013</v>
      </c>
      <c r="G14" s="12">
        <v>2014</v>
      </c>
      <c r="H14" s="12">
        <v>2015</v>
      </c>
      <c r="I14" s="12">
        <v>2016</v>
      </c>
      <c r="J14" s="12">
        <v>2017</v>
      </c>
      <c r="K14" s="12">
        <v>2018</v>
      </c>
      <c r="L14" s="12">
        <v>2019</v>
      </c>
      <c r="M14" s="12">
        <v>2020</v>
      </c>
      <c r="N14" s="12">
        <v>2021</v>
      </c>
      <c r="O14" s="12">
        <v>2022</v>
      </c>
      <c r="P14" s="12">
        <v>2023</v>
      </c>
      <c r="Q14" s="12">
        <v>2024</v>
      </c>
      <c r="R14" s="12">
        <v>2025</v>
      </c>
      <c r="S14" s="12">
        <v>2026</v>
      </c>
      <c r="T14" s="12">
        <v>2027</v>
      </c>
      <c r="U14" s="12">
        <v>2028</v>
      </c>
      <c r="V14" s="12">
        <v>2029</v>
      </c>
      <c r="W14" s="12">
        <v>2030</v>
      </c>
      <c r="X14" s="12">
        <v>2031</v>
      </c>
      <c r="Y14" s="12">
        <v>2032</v>
      </c>
      <c r="Z14" s="12">
        <v>2033</v>
      </c>
      <c r="AA14" s="12">
        <v>2034</v>
      </c>
      <c r="AB14" s="12">
        <v>2035</v>
      </c>
      <c r="AC14" s="12">
        <v>2036</v>
      </c>
      <c r="AD14" s="12">
        <v>2037</v>
      </c>
      <c r="AE14" s="12">
        <v>2038</v>
      </c>
      <c r="AF14" s="12">
        <v>2039</v>
      </c>
      <c r="AG14" s="12">
        <v>2040</v>
      </c>
      <c r="AH14" s="15">
        <v>2040</v>
      </c>
    </row>
    <row r="15" spans="1:34" x14ac:dyDescent="0.2">
      <c r="AH15" s="8"/>
    </row>
    <row r="16" spans="1:34" x14ac:dyDescent="0.2">
      <c r="B16" s="12" t="s">
        <v>54</v>
      </c>
      <c r="AH16" s="8"/>
    </row>
    <row r="17" spans="1:34" x14ac:dyDescent="0.2">
      <c r="B17" s="12" t="s">
        <v>53</v>
      </c>
      <c r="AH17" s="8"/>
    </row>
    <row r="18" spans="1:34" x14ac:dyDescent="0.2">
      <c r="A18" s="9" t="s">
        <v>52</v>
      </c>
      <c r="B18" s="12" t="s">
        <v>51</v>
      </c>
      <c r="C18" s="14">
        <v>4.875</v>
      </c>
      <c r="D18" s="14">
        <v>5.0960000000000001</v>
      </c>
      <c r="E18" s="14">
        <v>5.8049999999999997</v>
      </c>
      <c r="F18" s="14">
        <v>6.3049999999999997</v>
      </c>
      <c r="G18" s="14">
        <v>6.6923389999999996</v>
      </c>
      <c r="H18" s="14">
        <v>6.8276779999999997</v>
      </c>
      <c r="I18" s="14">
        <v>7.0449070000000003</v>
      </c>
      <c r="J18" s="14">
        <v>6.9966989999999996</v>
      </c>
      <c r="K18" s="14">
        <v>6.9728320000000004</v>
      </c>
      <c r="L18" s="14">
        <v>7.0317550000000004</v>
      </c>
      <c r="M18" s="14">
        <v>6.9804279999999999</v>
      </c>
      <c r="N18" s="14">
        <v>6.9055039999999996</v>
      </c>
      <c r="O18" s="14">
        <v>6.7838229999999999</v>
      </c>
      <c r="P18" s="14">
        <v>6.6641180000000002</v>
      </c>
      <c r="Q18" s="14">
        <v>6.528079</v>
      </c>
      <c r="R18" s="14">
        <v>6.4437410000000002</v>
      </c>
      <c r="S18" s="14">
        <v>6.2832189999999999</v>
      </c>
      <c r="T18" s="14">
        <v>6.2127800000000004</v>
      </c>
      <c r="U18" s="14">
        <v>6.1406429999999999</v>
      </c>
      <c r="V18" s="14">
        <v>6.0150170000000003</v>
      </c>
      <c r="W18" s="14">
        <v>5.9175820000000003</v>
      </c>
      <c r="X18" s="14">
        <v>5.8947969999999996</v>
      </c>
      <c r="Y18" s="14">
        <v>5.9037009999999999</v>
      </c>
      <c r="Z18" s="14">
        <v>5.9389339999999997</v>
      </c>
      <c r="AA18" s="14">
        <v>5.92774</v>
      </c>
      <c r="AB18" s="14">
        <v>5.9109790000000002</v>
      </c>
      <c r="AC18" s="14">
        <v>5.7647300000000001</v>
      </c>
      <c r="AD18" s="14">
        <v>5.6674709999999999</v>
      </c>
      <c r="AE18" s="14">
        <v>5.660488</v>
      </c>
      <c r="AF18" s="14">
        <v>5.7183640000000002</v>
      </c>
      <c r="AG18" s="14">
        <v>5.7164060000000001</v>
      </c>
      <c r="AH18" s="13">
        <v>3.9690000000000003E-3</v>
      </c>
    </row>
    <row r="19" spans="1:34" x14ac:dyDescent="0.2">
      <c r="AH19" s="8"/>
    </row>
    <row r="20" spans="1:34" x14ac:dyDescent="0.2">
      <c r="A20" s="9" t="s">
        <v>50</v>
      </c>
      <c r="B20" s="12" t="s">
        <v>32</v>
      </c>
      <c r="C20" s="14">
        <v>3.2069999999999999</v>
      </c>
      <c r="D20" s="14">
        <v>3.6659999999999999</v>
      </c>
      <c r="E20" s="14">
        <v>4.3949999999999996</v>
      </c>
      <c r="F20" s="14">
        <v>4.8150000000000004</v>
      </c>
      <c r="G20" s="14">
        <v>5.1002789999999996</v>
      </c>
      <c r="H20" s="14">
        <v>5.1990990000000004</v>
      </c>
      <c r="I20" s="14">
        <v>5.2582680000000002</v>
      </c>
      <c r="J20" s="14">
        <v>5.2739739999999999</v>
      </c>
      <c r="K20" s="14">
        <v>5.2775420000000004</v>
      </c>
      <c r="L20" s="14">
        <v>5.3022790000000004</v>
      </c>
      <c r="M20" s="14">
        <v>5.2927429999999998</v>
      </c>
      <c r="N20" s="14">
        <v>5.269266</v>
      </c>
      <c r="O20" s="14">
        <v>5.1882570000000001</v>
      </c>
      <c r="P20" s="14">
        <v>5.1079949999999998</v>
      </c>
      <c r="Q20" s="14">
        <v>5.038653</v>
      </c>
      <c r="R20" s="14">
        <v>4.9851219999999996</v>
      </c>
      <c r="S20" s="14">
        <v>4.869961</v>
      </c>
      <c r="T20" s="14">
        <v>4.7709010000000003</v>
      </c>
      <c r="U20" s="14">
        <v>4.7023580000000003</v>
      </c>
      <c r="V20" s="14">
        <v>4.5860409999999998</v>
      </c>
      <c r="W20" s="14">
        <v>4.4760609999999996</v>
      </c>
      <c r="X20" s="14">
        <v>4.4026940000000003</v>
      </c>
      <c r="Y20" s="14">
        <v>4.3589079999999996</v>
      </c>
      <c r="Z20" s="14">
        <v>4.3099850000000002</v>
      </c>
      <c r="AA20" s="14">
        <v>4.2566519999999999</v>
      </c>
      <c r="AB20" s="14">
        <v>4.1866770000000004</v>
      </c>
      <c r="AC20" s="14">
        <v>4.1253349999999998</v>
      </c>
      <c r="AD20" s="14">
        <v>4.0898240000000001</v>
      </c>
      <c r="AE20" s="14">
        <v>4.0532510000000004</v>
      </c>
      <c r="AF20" s="14">
        <v>3.999123</v>
      </c>
      <c r="AG20" s="14">
        <v>3.9687160000000001</v>
      </c>
      <c r="AH20" s="13">
        <v>2.7399999999999998E-3</v>
      </c>
    </row>
    <row r="21" spans="1:34" ht="15" x14ac:dyDescent="0.25">
      <c r="A21" s="9" t="s">
        <v>49</v>
      </c>
      <c r="B21" s="7" t="s">
        <v>30</v>
      </c>
      <c r="C21" s="11">
        <v>8.5000000000000006E-2</v>
      </c>
      <c r="D21" s="11">
        <v>7.6999999999999999E-2</v>
      </c>
      <c r="E21" s="11">
        <v>7.4999999999999997E-2</v>
      </c>
      <c r="F21" s="11">
        <v>7.4999999999999997E-2</v>
      </c>
      <c r="G21" s="11">
        <v>8.5574999999999998E-2</v>
      </c>
      <c r="H21" s="11">
        <v>8.9174000000000003E-2</v>
      </c>
      <c r="I21" s="11">
        <v>9.1781000000000001E-2</v>
      </c>
      <c r="J21" s="11">
        <v>9.3944E-2</v>
      </c>
      <c r="K21" s="11">
        <v>9.5307000000000003E-2</v>
      </c>
      <c r="L21" s="11">
        <v>9.6685999999999994E-2</v>
      </c>
      <c r="M21" s="11">
        <v>9.7731999999999999E-2</v>
      </c>
      <c r="N21" s="11">
        <v>9.8780999999999994E-2</v>
      </c>
      <c r="O21" s="11">
        <v>9.8813999999999999E-2</v>
      </c>
      <c r="P21" s="11">
        <v>9.9238999999999994E-2</v>
      </c>
      <c r="Q21" s="11">
        <v>9.9680000000000005E-2</v>
      </c>
      <c r="R21" s="11">
        <v>0.10018100000000001</v>
      </c>
      <c r="S21" s="11">
        <v>9.8471000000000003E-2</v>
      </c>
      <c r="T21" s="11">
        <v>9.9381999999999998E-2</v>
      </c>
      <c r="U21" s="11">
        <v>0.10117</v>
      </c>
      <c r="V21" s="11">
        <v>0.10236000000000001</v>
      </c>
      <c r="W21" s="11">
        <v>0.102991</v>
      </c>
      <c r="X21" s="11">
        <v>0.10417800000000001</v>
      </c>
      <c r="Y21" s="11">
        <v>0.10549</v>
      </c>
      <c r="Z21" s="11">
        <v>0.106949</v>
      </c>
      <c r="AA21" s="11">
        <v>0.107721</v>
      </c>
      <c r="AB21" s="11">
        <v>0.108598</v>
      </c>
      <c r="AC21" s="11">
        <v>0.10946500000000001</v>
      </c>
      <c r="AD21" s="11">
        <v>0.110183</v>
      </c>
      <c r="AE21" s="11">
        <v>0.11081000000000001</v>
      </c>
      <c r="AF21" s="11">
        <v>0.1111</v>
      </c>
      <c r="AG21" s="11">
        <v>0.111071</v>
      </c>
      <c r="AH21" s="10">
        <v>1.2714E-2</v>
      </c>
    </row>
    <row r="22" spans="1:34" ht="15" x14ac:dyDescent="0.25">
      <c r="A22" s="9" t="s">
        <v>48</v>
      </c>
      <c r="B22" s="7" t="s">
        <v>28</v>
      </c>
      <c r="C22" s="11">
        <v>0.52800000000000002</v>
      </c>
      <c r="D22" s="11">
        <v>0.7</v>
      </c>
      <c r="E22" s="11">
        <v>1.07</v>
      </c>
      <c r="F22" s="11">
        <v>1.21</v>
      </c>
      <c r="G22" s="11">
        <v>1.2560640000000001</v>
      </c>
      <c r="H22" s="11">
        <v>1.2750250000000001</v>
      </c>
      <c r="I22" s="11">
        <v>1.2996749999999999</v>
      </c>
      <c r="J22" s="11">
        <v>1.3120210000000001</v>
      </c>
      <c r="K22" s="11">
        <v>1.297329</v>
      </c>
      <c r="L22" s="11">
        <v>1.306738</v>
      </c>
      <c r="M22" s="11">
        <v>1.3075159999999999</v>
      </c>
      <c r="N22" s="11">
        <v>1.304314</v>
      </c>
      <c r="O22" s="11">
        <v>1.29745</v>
      </c>
      <c r="P22" s="11">
        <v>1.2803610000000001</v>
      </c>
      <c r="Q22" s="11">
        <v>1.259034</v>
      </c>
      <c r="R22" s="11">
        <v>1.2198119999999999</v>
      </c>
      <c r="S22" s="11">
        <v>1.0922190000000001</v>
      </c>
      <c r="T22" s="11">
        <v>0.99391499999999999</v>
      </c>
      <c r="U22" s="11">
        <v>0.941222</v>
      </c>
      <c r="V22" s="11">
        <v>0.91526200000000002</v>
      </c>
      <c r="W22" s="11">
        <v>0.89760700000000004</v>
      </c>
      <c r="X22" s="11">
        <v>0.89154199999999995</v>
      </c>
      <c r="Y22" s="11">
        <v>0.89921499999999999</v>
      </c>
      <c r="Z22" s="11">
        <v>0.90411300000000006</v>
      </c>
      <c r="AA22" s="11">
        <v>0.908273</v>
      </c>
      <c r="AB22" s="11">
        <v>0.89471999999999996</v>
      </c>
      <c r="AC22" s="11">
        <v>0.89278000000000002</v>
      </c>
      <c r="AD22" s="11">
        <v>0.89235900000000001</v>
      </c>
      <c r="AE22" s="11">
        <v>0.88928300000000005</v>
      </c>
      <c r="AF22" s="11">
        <v>0.87446199999999996</v>
      </c>
      <c r="AG22" s="11">
        <v>0.88008200000000003</v>
      </c>
      <c r="AH22" s="10">
        <v>7.9260000000000008E-3</v>
      </c>
    </row>
    <row r="23" spans="1:34" ht="15" x14ac:dyDescent="0.25">
      <c r="A23" s="9" t="s">
        <v>47</v>
      </c>
      <c r="B23" s="7" t="s">
        <v>26</v>
      </c>
      <c r="C23" s="11">
        <v>0.379</v>
      </c>
      <c r="D23" s="11">
        <v>0.37</v>
      </c>
      <c r="E23" s="11">
        <v>0.38400000000000001</v>
      </c>
      <c r="F23" s="11">
        <v>0.39</v>
      </c>
      <c r="G23" s="11">
        <v>0.41972799999999999</v>
      </c>
      <c r="H23" s="11">
        <v>0.42324600000000001</v>
      </c>
      <c r="I23" s="11">
        <v>0.42152299999999998</v>
      </c>
      <c r="J23" s="11">
        <v>0.42296</v>
      </c>
      <c r="K23" s="11">
        <v>0.43090000000000001</v>
      </c>
      <c r="L23" s="11">
        <v>0.43817499999999998</v>
      </c>
      <c r="M23" s="11">
        <v>0.44878000000000001</v>
      </c>
      <c r="N23" s="11">
        <v>0.452739</v>
      </c>
      <c r="O23" s="11">
        <v>0.455042</v>
      </c>
      <c r="P23" s="11">
        <v>0.45481300000000002</v>
      </c>
      <c r="Q23" s="11">
        <v>0.462005</v>
      </c>
      <c r="R23" s="11">
        <v>0.47075299999999998</v>
      </c>
      <c r="S23" s="11">
        <v>0.48044999999999999</v>
      </c>
      <c r="T23" s="11">
        <v>0.48427500000000001</v>
      </c>
      <c r="U23" s="11">
        <v>0.497114</v>
      </c>
      <c r="V23" s="11">
        <v>0.50374099999999999</v>
      </c>
      <c r="W23" s="11">
        <v>0.50268900000000005</v>
      </c>
      <c r="X23" s="11">
        <v>0.50535399999999997</v>
      </c>
      <c r="Y23" s="11">
        <v>0.49918299999999999</v>
      </c>
      <c r="Z23" s="11">
        <v>0.49750499999999998</v>
      </c>
      <c r="AA23" s="11">
        <v>0.48483399999999999</v>
      </c>
      <c r="AB23" s="11">
        <v>0.47081600000000001</v>
      </c>
      <c r="AC23" s="11">
        <v>0.45860099999999998</v>
      </c>
      <c r="AD23" s="11">
        <v>0.44710299999999997</v>
      </c>
      <c r="AE23" s="11">
        <v>0.43560900000000002</v>
      </c>
      <c r="AF23" s="11">
        <v>0.42368800000000001</v>
      </c>
      <c r="AG23" s="11">
        <v>0.414661</v>
      </c>
      <c r="AH23" s="10">
        <v>3.9370000000000004E-3</v>
      </c>
    </row>
    <row r="24" spans="1:34" ht="15" x14ac:dyDescent="0.25">
      <c r="A24" s="9" t="s">
        <v>46</v>
      </c>
      <c r="B24" s="7" t="s">
        <v>24</v>
      </c>
      <c r="C24" s="11">
        <v>1.0109999999999999</v>
      </c>
      <c r="D24" s="11">
        <v>1.091</v>
      </c>
      <c r="E24" s="11">
        <v>1.21</v>
      </c>
      <c r="F24" s="11">
        <v>1.34</v>
      </c>
      <c r="G24" s="11">
        <v>1.4947029999999999</v>
      </c>
      <c r="H24" s="11">
        <v>1.538492</v>
      </c>
      <c r="I24" s="11">
        <v>1.556535</v>
      </c>
      <c r="J24" s="11">
        <v>1.5335049999999999</v>
      </c>
      <c r="K24" s="11">
        <v>1.517503</v>
      </c>
      <c r="L24" s="11">
        <v>1.5078199999999999</v>
      </c>
      <c r="M24" s="11">
        <v>1.5008900000000001</v>
      </c>
      <c r="N24" s="11">
        <v>1.4696400000000001</v>
      </c>
      <c r="O24" s="11">
        <v>1.421624</v>
      </c>
      <c r="P24" s="11">
        <v>1.3815869999999999</v>
      </c>
      <c r="Q24" s="11">
        <v>1.331906</v>
      </c>
      <c r="R24" s="11">
        <v>1.2986679999999999</v>
      </c>
      <c r="S24" s="11">
        <v>1.2763770000000001</v>
      </c>
      <c r="T24" s="11">
        <v>1.254761</v>
      </c>
      <c r="U24" s="11">
        <v>1.2560979999999999</v>
      </c>
      <c r="V24" s="11">
        <v>1.2627079999999999</v>
      </c>
      <c r="W24" s="11">
        <v>1.2473829999999999</v>
      </c>
      <c r="X24" s="11">
        <v>1.232531</v>
      </c>
      <c r="Y24" s="11">
        <v>1.2239519999999999</v>
      </c>
      <c r="Z24" s="11">
        <v>1.2061040000000001</v>
      </c>
      <c r="AA24" s="11">
        <v>1.1932579999999999</v>
      </c>
      <c r="AB24" s="11">
        <v>1.1809639999999999</v>
      </c>
      <c r="AC24" s="11">
        <v>1.170326</v>
      </c>
      <c r="AD24" s="11">
        <v>1.161394</v>
      </c>
      <c r="AE24" s="11">
        <v>1.149605</v>
      </c>
      <c r="AF24" s="11">
        <v>1.1385479999999999</v>
      </c>
      <c r="AG24" s="11">
        <v>1.1276600000000001</v>
      </c>
      <c r="AH24" s="10">
        <v>1.14E-3</v>
      </c>
    </row>
    <row r="25" spans="1:34" ht="15" x14ac:dyDescent="0.25">
      <c r="A25" s="9" t="s">
        <v>45</v>
      </c>
      <c r="B25" s="61" t="s">
        <v>22</v>
      </c>
      <c r="C25" s="25">
        <v>0.68799999999999994</v>
      </c>
      <c r="D25" s="25">
        <v>0.90300000000000002</v>
      </c>
      <c r="E25" s="25">
        <v>1.1319999999999999</v>
      </c>
      <c r="F25" s="25">
        <v>1.31</v>
      </c>
      <c r="G25" s="25">
        <v>1.359899</v>
      </c>
      <c r="H25" s="25">
        <v>1.3924289999999999</v>
      </c>
      <c r="I25" s="25">
        <v>1.4185209999999999</v>
      </c>
      <c r="J25" s="25">
        <v>1.449452</v>
      </c>
      <c r="K25" s="25">
        <v>1.4824010000000001</v>
      </c>
      <c r="L25" s="11">
        <v>1.5018069999999999</v>
      </c>
      <c r="M25" s="11">
        <v>1.4852540000000001</v>
      </c>
      <c r="N25" s="11">
        <v>1.490183</v>
      </c>
      <c r="O25" s="11">
        <v>1.4590920000000001</v>
      </c>
      <c r="P25" s="11">
        <v>1.4374830000000001</v>
      </c>
      <c r="Q25" s="11">
        <v>1.430523</v>
      </c>
      <c r="R25" s="11">
        <v>1.4340930000000001</v>
      </c>
      <c r="S25" s="11">
        <v>1.462782</v>
      </c>
      <c r="T25" s="11">
        <v>1.4820199999999999</v>
      </c>
      <c r="U25" s="11">
        <v>1.4573069999999999</v>
      </c>
      <c r="V25" s="11">
        <v>1.3603890000000001</v>
      </c>
      <c r="W25" s="11">
        <v>1.291442</v>
      </c>
      <c r="X25" s="11">
        <v>1.2407779999999999</v>
      </c>
      <c r="Y25" s="11">
        <v>1.20597</v>
      </c>
      <c r="Z25" s="11">
        <v>1.179044</v>
      </c>
      <c r="AA25" s="11">
        <v>1.1547419999999999</v>
      </c>
      <c r="AB25" s="11">
        <v>1.130576</v>
      </c>
      <c r="AC25" s="11">
        <v>1.111982</v>
      </c>
      <c r="AD25" s="11">
        <v>1.0988309999999999</v>
      </c>
      <c r="AE25" s="11">
        <v>1.0882240000000001</v>
      </c>
      <c r="AF25" s="11">
        <v>1.0765670000000001</v>
      </c>
      <c r="AG25" s="11">
        <v>1.065102</v>
      </c>
      <c r="AH25" s="10">
        <v>5.7089999999999997E-3</v>
      </c>
    </row>
    <row r="26" spans="1:34" ht="15" x14ac:dyDescent="0.25">
      <c r="A26" s="9"/>
      <c r="B26" s="61" t="s">
        <v>70</v>
      </c>
      <c r="C26" s="25">
        <f>C25*365</f>
        <v>251.11999999999998</v>
      </c>
      <c r="D26" s="25">
        <f t="shared" ref="D26:K26" si="0">D25*365</f>
        <v>329.59500000000003</v>
      </c>
      <c r="E26" s="25">
        <f t="shared" si="0"/>
        <v>413.17999999999995</v>
      </c>
      <c r="F26" s="25">
        <f t="shared" si="0"/>
        <v>478.15000000000003</v>
      </c>
      <c r="G26" s="25">
        <f t="shared" si="0"/>
        <v>496.363135</v>
      </c>
      <c r="H26" s="25">
        <f t="shared" si="0"/>
        <v>508.23658499999999</v>
      </c>
      <c r="I26" s="25">
        <f t="shared" si="0"/>
        <v>517.76016499999992</v>
      </c>
      <c r="J26" s="25">
        <f t="shared" si="0"/>
        <v>529.04998000000001</v>
      </c>
      <c r="K26" s="25">
        <f t="shared" si="0"/>
        <v>541.07636500000001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0"/>
    </row>
    <row r="27" spans="1:34" ht="15" x14ac:dyDescent="0.25">
      <c r="A27" s="9"/>
      <c r="B27" s="61" t="s">
        <v>71</v>
      </c>
      <c r="C27" s="25"/>
      <c r="D27" s="26">
        <f>D25/C25-1</f>
        <v>0.31250000000000022</v>
      </c>
      <c r="E27" s="26">
        <f t="shared" ref="E27:K27" si="1">E25/D25-1</f>
        <v>0.25359911406423019</v>
      </c>
      <c r="F27" s="26">
        <f t="shared" si="1"/>
        <v>0.15724381625441719</v>
      </c>
      <c r="G27" s="26">
        <f t="shared" si="1"/>
        <v>3.8090839694656431E-2</v>
      </c>
      <c r="H27" s="26">
        <f t="shared" si="1"/>
        <v>2.3920894125225356E-2</v>
      </c>
      <c r="I27" s="26">
        <f t="shared" si="1"/>
        <v>1.8738477868530445E-2</v>
      </c>
      <c r="J27" s="26">
        <f t="shared" si="1"/>
        <v>2.1805105458431839E-2</v>
      </c>
      <c r="K27" s="26">
        <f t="shared" si="1"/>
        <v>2.2732039419035788E-2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0"/>
    </row>
    <row r="28" spans="1:34" ht="15" x14ac:dyDescent="0.25">
      <c r="A28" s="9" t="s">
        <v>44</v>
      </c>
      <c r="B28" s="7" t="s">
        <v>20</v>
      </c>
      <c r="C28" s="11">
        <v>0.51600000000000001</v>
      </c>
      <c r="D28" s="11">
        <v>0.52500000000000002</v>
      </c>
      <c r="E28" s="11">
        <v>0.52400000000000002</v>
      </c>
      <c r="F28" s="11">
        <v>0.49</v>
      </c>
      <c r="G28" s="11">
        <v>0.48430899999999999</v>
      </c>
      <c r="H28" s="11">
        <v>0.48073300000000002</v>
      </c>
      <c r="I28" s="11">
        <v>0.47023199999999998</v>
      </c>
      <c r="J28" s="11">
        <v>0.46209299999999998</v>
      </c>
      <c r="K28" s="11">
        <v>0.45410200000000001</v>
      </c>
      <c r="L28" s="11">
        <v>0.45105299999999998</v>
      </c>
      <c r="M28" s="11">
        <v>0.45257199999999997</v>
      </c>
      <c r="N28" s="11">
        <v>0.45360899999999998</v>
      </c>
      <c r="O28" s="11">
        <v>0.456235</v>
      </c>
      <c r="P28" s="11">
        <v>0.454513</v>
      </c>
      <c r="Q28" s="11">
        <v>0.45550499999999999</v>
      </c>
      <c r="R28" s="11">
        <v>0.46161400000000002</v>
      </c>
      <c r="S28" s="11">
        <v>0.45966200000000002</v>
      </c>
      <c r="T28" s="11">
        <v>0.45654899999999998</v>
      </c>
      <c r="U28" s="11">
        <v>0.44944800000000001</v>
      </c>
      <c r="V28" s="11">
        <v>0.44158199999999997</v>
      </c>
      <c r="W28" s="11">
        <v>0.43394899999999997</v>
      </c>
      <c r="X28" s="11">
        <v>0.428311</v>
      </c>
      <c r="Y28" s="11">
        <v>0.425097</v>
      </c>
      <c r="Z28" s="11">
        <v>0.41626999999999997</v>
      </c>
      <c r="AA28" s="11">
        <v>0.40782299999999999</v>
      </c>
      <c r="AB28" s="11">
        <v>0.40100400000000003</v>
      </c>
      <c r="AC28" s="11">
        <v>0.38218200000000002</v>
      </c>
      <c r="AD28" s="11">
        <v>0.37995400000000001</v>
      </c>
      <c r="AE28" s="11">
        <v>0.37972</v>
      </c>
      <c r="AF28" s="11">
        <v>0.37475900000000001</v>
      </c>
      <c r="AG28" s="11">
        <v>0.370139</v>
      </c>
      <c r="AH28" s="10">
        <v>-1.1979999999999999E-2</v>
      </c>
    </row>
    <row r="29" spans="1:34" x14ac:dyDescent="0.2">
      <c r="AH29" s="8"/>
    </row>
    <row r="30" spans="1:34" x14ac:dyDescent="0.2">
      <c r="A30" s="9" t="s">
        <v>43</v>
      </c>
      <c r="B30" s="12" t="s">
        <v>19</v>
      </c>
      <c r="C30" s="14">
        <v>1.6679999999999999</v>
      </c>
      <c r="D30" s="14">
        <v>1.43</v>
      </c>
      <c r="E30" s="14">
        <v>1.41</v>
      </c>
      <c r="F30" s="14">
        <v>1.49</v>
      </c>
      <c r="G30" s="14">
        <v>1.59206</v>
      </c>
      <c r="H30" s="14">
        <v>1.628579</v>
      </c>
      <c r="I30" s="14">
        <v>1.7866379999999999</v>
      </c>
      <c r="J30" s="14">
        <v>1.7227250000000001</v>
      </c>
      <c r="K30" s="14">
        <v>1.6952910000000001</v>
      </c>
      <c r="L30" s="14">
        <v>1.729476</v>
      </c>
      <c r="M30" s="14">
        <v>1.6876850000000001</v>
      </c>
      <c r="N30" s="14">
        <v>1.636239</v>
      </c>
      <c r="O30" s="14">
        <v>1.5955649999999999</v>
      </c>
      <c r="P30" s="14">
        <v>1.5561229999999999</v>
      </c>
      <c r="Q30" s="14">
        <v>1.4894259999999999</v>
      </c>
      <c r="R30" s="14">
        <v>1.4586190000000001</v>
      </c>
      <c r="S30" s="14">
        <v>1.413257</v>
      </c>
      <c r="T30" s="14">
        <v>1.441878</v>
      </c>
      <c r="U30" s="14">
        <v>1.4382839999999999</v>
      </c>
      <c r="V30" s="14">
        <v>1.428976</v>
      </c>
      <c r="W30" s="14">
        <v>1.4415210000000001</v>
      </c>
      <c r="X30" s="14">
        <v>1.4921040000000001</v>
      </c>
      <c r="Y30" s="14">
        <v>1.544794</v>
      </c>
      <c r="Z30" s="14">
        <v>1.628949</v>
      </c>
      <c r="AA30" s="14">
        <v>1.6710879999999999</v>
      </c>
      <c r="AB30" s="14">
        <v>1.7243010000000001</v>
      </c>
      <c r="AC30" s="14">
        <v>1.6393949999999999</v>
      </c>
      <c r="AD30" s="14">
        <v>1.5776479999999999</v>
      </c>
      <c r="AE30" s="14">
        <v>1.607237</v>
      </c>
      <c r="AF30" s="14">
        <v>1.719241</v>
      </c>
      <c r="AG30" s="14">
        <v>1.74769</v>
      </c>
      <c r="AH30" s="13">
        <v>6.9420000000000003E-3</v>
      </c>
    </row>
    <row r="31" spans="1:34" ht="15" x14ac:dyDescent="0.25">
      <c r="A31" s="9" t="s">
        <v>42</v>
      </c>
      <c r="B31" s="7" t="s">
        <v>17</v>
      </c>
      <c r="C31" s="11">
        <v>1.5720000000000001</v>
      </c>
      <c r="D31" s="11">
        <v>1.34</v>
      </c>
      <c r="E31" s="11">
        <v>1.32</v>
      </c>
      <c r="F31" s="11">
        <v>1.4</v>
      </c>
      <c r="G31" s="11">
        <v>1.5108790000000001</v>
      </c>
      <c r="H31" s="11">
        <v>1.550459</v>
      </c>
      <c r="I31" s="11">
        <v>1.71133</v>
      </c>
      <c r="J31" s="11">
        <v>1.6500090000000001</v>
      </c>
      <c r="K31" s="11">
        <v>1.6249720000000001</v>
      </c>
      <c r="L31" s="11">
        <v>1.6604190000000001</v>
      </c>
      <c r="M31" s="11">
        <v>1.6207240000000001</v>
      </c>
      <c r="N31" s="11">
        <v>1.5712330000000001</v>
      </c>
      <c r="O31" s="11">
        <v>1.531739</v>
      </c>
      <c r="P31" s="11">
        <v>1.4940249999999999</v>
      </c>
      <c r="Q31" s="11">
        <v>1.4289510000000001</v>
      </c>
      <c r="R31" s="11">
        <v>1.3996690000000001</v>
      </c>
      <c r="S31" s="11">
        <v>1.355745</v>
      </c>
      <c r="T31" s="11">
        <v>1.364277</v>
      </c>
      <c r="U31" s="11">
        <v>1.361464</v>
      </c>
      <c r="V31" s="11">
        <v>1.350438</v>
      </c>
      <c r="W31" s="11">
        <v>1.3508150000000001</v>
      </c>
      <c r="X31" s="11">
        <v>1.37791</v>
      </c>
      <c r="Y31" s="11">
        <v>1.423926</v>
      </c>
      <c r="Z31" s="11">
        <v>1.469643</v>
      </c>
      <c r="AA31" s="11">
        <v>1.4905349999999999</v>
      </c>
      <c r="AB31" s="11">
        <v>1.5261910000000001</v>
      </c>
      <c r="AC31" s="11">
        <v>1.4483109999999999</v>
      </c>
      <c r="AD31" s="11">
        <v>1.396385</v>
      </c>
      <c r="AE31" s="11">
        <v>1.402488</v>
      </c>
      <c r="AF31" s="11">
        <v>1.459816</v>
      </c>
      <c r="AG31" s="11">
        <v>1.47722</v>
      </c>
      <c r="AH31" s="10">
        <v>3.3670000000000002E-3</v>
      </c>
    </row>
    <row r="32" spans="1:34" ht="15" x14ac:dyDescent="0.25">
      <c r="A32" s="9" t="s">
        <v>41</v>
      </c>
      <c r="B32" s="7" t="s">
        <v>40</v>
      </c>
      <c r="C32" s="11">
        <v>0.31944800000000001</v>
      </c>
      <c r="D32" s="11">
        <v>0.27161999999999997</v>
      </c>
      <c r="E32" s="11">
        <v>0.214701</v>
      </c>
      <c r="F32" s="11">
        <v>0.201767</v>
      </c>
      <c r="G32" s="11">
        <v>0.186694</v>
      </c>
      <c r="H32" s="11">
        <v>0.174733</v>
      </c>
      <c r="I32" s="11">
        <v>0.16561500000000001</v>
      </c>
      <c r="J32" s="11">
        <v>0.160584</v>
      </c>
      <c r="K32" s="11">
        <v>0.15180099999999999</v>
      </c>
      <c r="L32" s="11">
        <v>0.14980299999999999</v>
      </c>
      <c r="M32" s="11">
        <v>0.144344</v>
      </c>
      <c r="N32" s="11">
        <v>0.147483</v>
      </c>
      <c r="O32" s="11">
        <v>0.14375599999999999</v>
      </c>
      <c r="P32" s="11">
        <v>0.144592</v>
      </c>
      <c r="Q32" s="11">
        <v>0.141043</v>
      </c>
      <c r="R32" s="11">
        <v>0.14043</v>
      </c>
      <c r="S32" s="11">
        <v>0.13969699999999999</v>
      </c>
      <c r="T32" s="11">
        <v>0.13969999999999999</v>
      </c>
      <c r="U32" s="11">
        <v>0.13994799999999999</v>
      </c>
      <c r="V32" s="11">
        <v>0.14132400000000001</v>
      </c>
      <c r="W32" s="11">
        <v>0.139463</v>
      </c>
      <c r="X32" s="11">
        <v>0.13938300000000001</v>
      </c>
      <c r="Y32" s="11">
        <v>0.13889299999999999</v>
      </c>
      <c r="Z32" s="11">
        <v>0.13403699999999999</v>
      </c>
      <c r="AA32" s="11">
        <v>0.13152900000000001</v>
      </c>
      <c r="AB32" s="11">
        <v>0.131602</v>
      </c>
      <c r="AC32" s="11">
        <v>0.12903800000000001</v>
      </c>
      <c r="AD32" s="11">
        <v>0.129465</v>
      </c>
      <c r="AE32" s="11">
        <v>0.125663</v>
      </c>
      <c r="AF32" s="11">
        <v>0.122826</v>
      </c>
      <c r="AG32" s="11">
        <v>0.12051000000000001</v>
      </c>
      <c r="AH32" s="10">
        <v>-2.7633999999999999E-2</v>
      </c>
    </row>
    <row r="33" spans="1:34" ht="15" x14ac:dyDescent="0.25">
      <c r="A33" s="9" t="s">
        <v>39</v>
      </c>
      <c r="B33" s="7" t="s">
        <v>38</v>
      </c>
      <c r="C33" s="11">
        <v>1.2525520000000001</v>
      </c>
      <c r="D33" s="11">
        <v>1.0683800000000001</v>
      </c>
      <c r="E33" s="11">
        <v>1.105299</v>
      </c>
      <c r="F33" s="11">
        <v>1.1982330000000001</v>
      </c>
      <c r="G33" s="11">
        <v>1.3241849999999999</v>
      </c>
      <c r="H33" s="11">
        <v>1.375726</v>
      </c>
      <c r="I33" s="11">
        <v>1.5457160000000001</v>
      </c>
      <c r="J33" s="11">
        <v>1.489425</v>
      </c>
      <c r="K33" s="11">
        <v>1.473171</v>
      </c>
      <c r="L33" s="11">
        <v>1.510616</v>
      </c>
      <c r="M33" s="11">
        <v>1.47638</v>
      </c>
      <c r="N33" s="11">
        <v>1.4237500000000001</v>
      </c>
      <c r="O33" s="11">
        <v>1.387983</v>
      </c>
      <c r="P33" s="11">
        <v>1.3494330000000001</v>
      </c>
      <c r="Q33" s="11">
        <v>1.2879080000000001</v>
      </c>
      <c r="R33" s="11">
        <v>1.2592399999999999</v>
      </c>
      <c r="S33" s="11">
        <v>1.216048</v>
      </c>
      <c r="T33" s="11">
        <v>1.224577</v>
      </c>
      <c r="U33" s="11">
        <v>1.2215149999999999</v>
      </c>
      <c r="V33" s="11">
        <v>1.209114</v>
      </c>
      <c r="W33" s="11">
        <v>1.211352</v>
      </c>
      <c r="X33" s="11">
        <v>1.2385269999999999</v>
      </c>
      <c r="Y33" s="11">
        <v>1.2850330000000001</v>
      </c>
      <c r="Z33" s="11">
        <v>1.3356060000000001</v>
      </c>
      <c r="AA33" s="11">
        <v>1.3590059999999999</v>
      </c>
      <c r="AB33" s="11">
        <v>1.3945890000000001</v>
      </c>
      <c r="AC33" s="11">
        <v>1.319272</v>
      </c>
      <c r="AD33" s="11">
        <v>1.266921</v>
      </c>
      <c r="AE33" s="11">
        <v>1.2768250000000001</v>
      </c>
      <c r="AF33" s="11">
        <v>1.336989</v>
      </c>
      <c r="AG33" s="11">
        <v>1.3567100000000001</v>
      </c>
      <c r="AH33" s="10">
        <v>8.2730000000000008E-3</v>
      </c>
    </row>
    <row r="34" spans="1:34" ht="15" x14ac:dyDescent="0.25">
      <c r="A34" s="9" t="s">
        <v>37</v>
      </c>
      <c r="B34" s="7" t="s">
        <v>15</v>
      </c>
      <c r="C34" s="11">
        <v>9.6000000000000002E-2</v>
      </c>
      <c r="D34" s="11">
        <v>0.09</v>
      </c>
      <c r="E34" s="11">
        <v>0.09</v>
      </c>
      <c r="F34" s="11">
        <v>0.09</v>
      </c>
      <c r="G34" s="11">
        <v>8.1182000000000004E-2</v>
      </c>
      <c r="H34" s="11">
        <v>7.8119999999999995E-2</v>
      </c>
      <c r="I34" s="11">
        <v>7.5308E-2</v>
      </c>
      <c r="J34" s="11">
        <v>7.2716000000000003E-2</v>
      </c>
      <c r="K34" s="11">
        <v>7.0319000000000007E-2</v>
      </c>
      <c r="L34" s="11">
        <v>6.9056999999999993E-2</v>
      </c>
      <c r="M34" s="11">
        <v>6.6961000000000007E-2</v>
      </c>
      <c r="N34" s="11">
        <v>6.5005999999999994E-2</v>
      </c>
      <c r="O34" s="11">
        <v>6.3825999999999994E-2</v>
      </c>
      <c r="P34" s="11">
        <v>6.2098E-2</v>
      </c>
      <c r="Q34" s="11">
        <v>6.0475000000000001E-2</v>
      </c>
      <c r="R34" s="11">
        <v>5.8950000000000002E-2</v>
      </c>
      <c r="S34" s="11">
        <v>5.7512000000000001E-2</v>
      </c>
      <c r="T34" s="11">
        <v>5.6154999999999997E-2</v>
      </c>
      <c r="U34" s="11">
        <v>5.9576999999999998E-2</v>
      </c>
      <c r="V34" s="11">
        <v>6.4096E-2</v>
      </c>
      <c r="W34" s="11">
        <v>7.8273999999999996E-2</v>
      </c>
      <c r="X34" s="11">
        <v>0.103269</v>
      </c>
      <c r="Y34" s="11">
        <v>0.111113</v>
      </c>
      <c r="Z34" s="11">
        <v>0.15048800000000001</v>
      </c>
      <c r="AA34" s="11">
        <v>0.17250099999999999</v>
      </c>
      <c r="AB34" s="11">
        <v>0.19069700000000001</v>
      </c>
      <c r="AC34" s="11">
        <v>0.18421199999999999</v>
      </c>
      <c r="AD34" s="11">
        <v>0.170738</v>
      </c>
      <c r="AE34" s="11">
        <v>0.19343199999999999</v>
      </c>
      <c r="AF34" s="11">
        <v>0.208729</v>
      </c>
      <c r="AG34" s="11">
        <v>0.207844</v>
      </c>
      <c r="AH34" s="10">
        <v>2.9281999999999999E-2</v>
      </c>
    </row>
    <row r="35" spans="1:34" ht="15" x14ac:dyDescent="0.25">
      <c r="A35" s="9" t="s">
        <v>36</v>
      </c>
      <c r="B35" s="7" t="s">
        <v>13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2.1446E-2</v>
      </c>
      <c r="U35" s="11">
        <v>1.7243000000000001E-2</v>
      </c>
      <c r="V35" s="11">
        <v>1.4442E-2</v>
      </c>
      <c r="W35" s="11">
        <v>1.2432E-2</v>
      </c>
      <c r="X35" s="11">
        <v>1.0925000000000001E-2</v>
      </c>
      <c r="Y35" s="11">
        <v>9.7540000000000005E-3</v>
      </c>
      <c r="Z35" s="11">
        <v>8.8179999999999994E-3</v>
      </c>
      <c r="AA35" s="11">
        <v>8.0510000000000009E-3</v>
      </c>
      <c r="AB35" s="11">
        <v>7.4130000000000003E-3</v>
      </c>
      <c r="AC35" s="11">
        <v>6.8729999999999998E-3</v>
      </c>
      <c r="AD35" s="11">
        <v>1.0525E-2</v>
      </c>
      <c r="AE35" s="11">
        <v>1.1317000000000001E-2</v>
      </c>
      <c r="AF35" s="11">
        <v>5.0696999999999999E-2</v>
      </c>
      <c r="AG35" s="11">
        <v>6.2626000000000001E-2</v>
      </c>
      <c r="AH35" s="10" t="s">
        <v>12</v>
      </c>
    </row>
    <row r="36" spans="1:34" x14ac:dyDescent="0.2">
      <c r="AH36" s="8"/>
    </row>
    <row r="37" spans="1:34" x14ac:dyDescent="0.2">
      <c r="B37" s="12" t="s">
        <v>35</v>
      </c>
      <c r="AH37" s="8"/>
    </row>
    <row r="38" spans="1:34" x14ac:dyDescent="0.2">
      <c r="AH38" s="8"/>
    </row>
    <row r="39" spans="1:34" x14ac:dyDescent="0.2">
      <c r="A39" s="9" t="s">
        <v>34</v>
      </c>
      <c r="B39" s="12" t="s">
        <v>33</v>
      </c>
      <c r="C39" s="14">
        <v>76.781882999999993</v>
      </c>
      <c r="D39" s="14">
        <v>96.549910999999994</v>
      </c>
      <c r="E39" s="14">
        <v>95.302978999999993</v>
      </c>
      <c r="F39" s="14">
        <v>94.578941</v>
      </c>
      <c r="G39" s="14">
        <v>94.754752999999994</v>
      </c>
      <c r="H39" s="14">
        <v>93.739525</v>
      </c>
      <c r="I39" s="14">
        <v>94.926422000000002</v>
      </c>
      <c r="J39" s="14">
        <v>97.152016000000003</v>
      </c>
      <c r="K39" s="14">
        <v>99.209571999999994</v>
      </c>
      <c r="L39" s="14">
        <v>101.42214199999999</v>
      </c>
      <c r="M39" s="14">
        <v>103.49024199999999</v>
      </c>
      <c r="N39" s="14">
        <v>105.80334499999999</v>
      </c>
      <c r="O39" s="14">
        <v>108.169189</v>
      </c>
      <c r="P39" s="14">
        <v>110.626373</v>
      </c>
      <c r="Q39" s="14">
        <v>113.12267300000001</v>
      </c>
      <c r="R39" s="14">
        <v>115.60940600000001</v>
      </c>
      <c r="S39" s="14">
        <v>118.571426</v>
      </c>
      <c r="T39" s="14">
        <v>121.31401099999999</v>
      </c>
      <c r="U39" s="14">
        <v>123.91055299999999</v>
      </c>
      <c r="V39" s="14">
        <v>126.48056800000001</v>
      </c>
      <c r="W39" s="14">
        <v>129.26104699999999</v>
      </c>
      <c r="X39" s="14">
        <v>131.61198400000001</v>
      </c>
      <c r="Y39" s="14">
        <v>134.14977999999999</v>
      </c>
      <c r="Z39" s="14">
        <v>137.052246</v>
      </c>
      <c r="AA39" s="14">
        <v>140.07075499999999</v>
      </c>
      <c r="AB39" s="14">
        <v>143.31234699999999</v>
      </c>
      <c r="AC39" s="14">
        <v>146.76821899999999</v>
      </c>
      <c r="AD39" s="14">
        <v>150.156387</v>
      </c>
      <c r="AE39" s="14">
        <v>153.183975</v>
      </c>
      <c r="AF39" s="14">
        <v>156.81449900000001</v>
      </c>
      <c r="AG39" s="14">
        <v>160.38059999999999</v>
      </c>
      <c r="AH39" s="13">
        <v>1.7654E-2</v>
      </c>
    </row>
    <row r="40" spans="1:34" x14ac:dyDescent="0.2">
      <c r="AH40" s="8"/>
    </row>
    <row r="41" spans="1:34" x14ac:dyDescent="0.2">
      <c r="B41" s="12" t="s">
        <v>32</v>
      </c>
      <c r="AH41" s="8"/>
    </row>
    <row r="42" spans="1:34" ht="15" x14ac:dyDescent="0.25">
      <c r="A42" s="9" t="s">
        <v>31</v>
      </c>
      <c r="B42" s="7" t="s">
        <v>30</v>
      </c>
      <c r="C42" s="11">
        <v>74.362930000000006</v>
      </c>
      <c r="D42" s="11">
        <v>89.260002</v>
      </c>
      <c r="E42" s="11">
        <v>94.266463999999999</v>
      </c>
      <c r="F42" s="11">
        <v>97.118660000000006</v>
      </c>
      <c r="G42" s="11">
        <v>97.280479</v>
      </c>
      <c r="H42" s="11">
        <v>96.249450999999993</v>
      </c>
      <c r="I42" s="11">
        <v>97.563164</v>
      </c>
      <c r="J42" s="11">
        <v>99.888062000000005</v>
      </c>
      <c r="K42" s="11">
        <v>101.88145400000001</v>
      </c>
      <c r="L42" s="11">
        <v>104.21461499999999</v>
      </c>
      <c r="M42" s="11">
        <v>106.095299</v>
      </c>
      <c r="N42" s="11">
        <v>108.384384</v>
      </c>
      <c r="O42" s="11">
        <v>110.683823</v>
      </c>
      <c r="P42" s="11">
        <v>113.081551</v>
      </c>
      <c r="Q42" s="11">
        <v>115.56214900000001</v>
      </c>
      <c r="R42" s="11">
        <v>118.033005</v>
      </c>
      <c r="S42" s="11">
        <v>120.60536999999999</v>
      </c>
      <c r="T42" s="11">
        <v>122.962029</v>
      </c>
      <c r="U42" s="11">
        <v>125.61777499999999</v>
      </c>
      <c r="V42" s="11">
        <v>128.30465699999999</v>
      </c>
      <c r="W42" s="11">
        <v>130.937073</v>
      </c>
      <c r="X42" s="11">
        <v>133.27037000000001</v>
      </c>
      <c r="Y42" s="11">
        <v>135.857147</v>
      </c>
      <c r="Z42" s="11">
        <v>138.766312</v>
      </c>
      <c r="AA42" s="11">
        <v>141.82167100000001</v>
      </c>
      <c r="AB42" s="11">
        <v>145.17733799999999</v>
      </c>
      <c r="AC42" s="11">
        <v>148.77276599999999</v>
      </c>
      <c r="AD42" s="11">
        <v>152.158478</v>
      </c>
      <c r="AE42" s="11">
        <v>155.01942399999999</v>
      </c>
      <c r="AF42" s="11">
        <v>158.256912</v>
      </c>
      <c r="AG42" s="11">
        <v>161.691406</v>
      </c>
      <c r="AH42" s="10">
        <v>2.0698999999999999E-2</v>
      </c>
    </row>
    <row r="43" spans="1:34" ht="15" x14ac:dyDescent="0.25">
      <c r="A43" s="9" t="s">
        <v>29</v>
      </c>
      <c r="B43" s="7" t="s">
        <v>28</v>
      </c>
      <c r="C43" s="11">
        <v>78.550385000000006</v>
      </c>
      <c r="D43" s="11">
        <v>98.389999000000003</v>
      </c>
      <c r="E43" s="11">
        <v>94.040474000000003</v>
      </c>
      <c r="F43" s="11">
        <v>96.122505000000004</v>
      </c>
      <c r="G43" s="11">
        <v>96.308464000000001</v>
      </c>
      <c r="H43" s="11">
        <v>95.333449999999999</v>
      </c>
      <c r="I43" s="11">
        <v>96.556884999999994</v>
      </c>
      <c r="J43" s="11">
        <v>98.863251000000005</v>
      </c>
      <c r="K43" s="11">
        <v>100.90368700000001</v>
      </c>
      <c r="L43" s="11">
        <v>103.14711800000001</v>
      </c>
      <c r="M43" s="11">
        <v>105.14466899999999</v>
      </c>
      <c r="N43" s="11">
        <v>107.438675</v>
      </c>
      <c r="O43" s="11">
        <v>109.714455</v>
      </c>
      <c r="P43" s="11">
        <v>112.120743</v>
      </c>
      <c r="Q43" s="11">
        <v>114.623245</v>
      </c>
      <c r="R43" s="11">
        <v>117.08234400000001</v>
      </c>
      <c r="S43" s="11">
        <v>119.566643</v>
      </c>
      <c r="T43" s="11">
        <v>122.16149900000001</v>
      </c>
      <c r="U43" s="11">
        <v>124.794968</v>
      </c>
      <c r="V43" s="11">
        <v>127.449631</v>
      </c>
      <c r="W43" s="11">
        <v>130.14459199999999</v>
      </c>
      <c r="X43" s="11">
        <v>132.47283899999999</v>
      </c>
      <c r="Y43" s="11">
        <v>135.00788900000001</v>
      </c>
      <c r="Z43" s="11">
        <v>137.89183</v>
      </c>
      <c r="AA43" s="11">
        <v>140.909943</v>
      </c>
      <c r="AB43" s="11">
        <v>144.15850800000001</v>
      </c>
      <c r="AC43" s="11">
        <v>147.633636</v>
      </c>
      <c r="AD43" s="11">
        <v>151.03154000000001</v>
      </c>
      <c r="AE43" s="11">
        <v>154.04225199999999</v>
      </c>
      <c r="AF43" s="11">
        <v>157.59719799999999</v>
      </c>
      <c r="AG43" s="11">
        <v>161.124405</v>
      </c>
      <c r="AH43" s="10">
        <v>1.7153999999999999E-2</v>
      </c>
    </row>
    <row r="44" spans="1:34" ht="15" x14ac:dyDescent="0.25">
      <c r="A44" s="9" t="s">
        <v>27</v>
      </c>
      <c r="B44" s="7" t="s">
        <v>26</v>
      </c>
      <c r="C44" s="11">
        <v>75.854065000000006</v>
      </c>
      <c r="D44" s="11">
        <v>90.160004000000001</v>
      </c>
      <c r="E44" s="11">
        <v>90.680130000000005</v>
      </c>
      <c r="F44" s="11">
        <v>96.069266999999996</v>
      </c>
      <c r="G44" s="11">
        <v>96.302314999999993</v>
      </c>
      <c r="H44" s="11">
        <v>95.252289000000005</v>
      </c>
      <c r="I44" s="11">
        <v>96.361037999999994</v>
      </c>
      <c r="J44" s="11">
        <v>98.550499000000002</v>
      </c>
      <c r="K44" s="11">
        <v>100.65888200000001</v>
      </c>
      <c r="L44" s="11">
        <v>102.837959</v>
      </c>
      <c r="M44" s="11">
        <v>104.968552</v>
      </c>
      <c r="N44" s="11">
        <v>107.261696</v>
      </c>
      <c r="O44" s="11">
        <v>109.667542</v>
      </c>
      <c r="P44" s="11">
        <v>112.152061</v>
      </c>
      <c r="Q44" s="11">
        <v>114.669495</v>
      </c>
      <c r="R44" s="11">
        <v>117.16147599999999</v>
      </c>
      <c r="S44" s="11">
        <v>119.575768</v>
      </c>
      <c r="T44" s="11">
        <v>122.169189</v>
      </c>
      <c r="U44" s="11">
        <v>124.78752900000001</v>
      </c>
      <c r="V44" s="11">
        <v>127.50205200000001</v>
      </c>
      <c r="W44" s="11">
        <v>130.21665999999999</v>
      </c>
      <c r="X44" s="11">
        <v>132.56561300000001</v>
      </c>
      <c r="Y44" s="11">
        <v>135.11703499999999</v>
      </c>
      <c r="Z44" s="11">
        <v>138.02711500000001</v>
      </c>
      <c r="AA44" s="11">
        <v>141.05181899999999</v>
      </c>
      <c r="AB44" s="11">
        <v>144.29870600000001</v>
      </c>
      <c r="AC44" s="11">
        <v>147.77508499999999</v>
      </c>
      <c r="AD44" s="11">
        <v>151.17549099999999</v>
      </c>
      <c r="AE44" s="11">
        <v>154.19605999999999</v>
      </c>
      <c r="AF44" s="11">
        <v>157.916946</v>
      </c>
      <c r="AG44" s="11">
        <v>161.45600899999999</v>
      </c>
      <c r="AH44" s="10">
        <v>2.0294E-2</v>
      </c>
    </row>
    <row r="45" spans="1:34" ht="15" x14ac:dyDescent="0.25">
      <c r="A45" s="9" t="s">
        <v>25</v>
      </c>
      <c r="B45" s="7" t="s">
        <v>24</v>
      </c>
      <c r="C45" s="11">
        <v>77.753737999999998</v>
      </c>
      <c r="D45" s="11">
        <v>91.809997999999993</v>
      </c>
      <c r="E45" s="11">
        <v>91.279488000000001</v>
      </c>
      <c r="F45" s="11">
        <v>91.634620999999996</v>
      </c>
      <c r="G45" s="11">
        <v>91.582901000000007</v>
      </c>
      <c r="H45" s="11">
        <v>90.489258000000007</v>
      </c>
      <c r="I45" s="11">
        <v>91.519974000000005</v>
      </c>
      <c r="J45" s="11">
        <v>93.641113000000004</v>
      </c>
      <c r="K45" s="11">
        <v>95.727722</v>
      </c>
      <c r="L45" s="11">
        <v>97.876114000000001</v>
      </c>
      <c r="M45" s="11">
        <v>100.012344</v>
      </c>
      <c r="N45" s="11">
        <v>102.326111</v>
      </c>
      <c r="O45" s="11">
        <v>104.728424</v>
      </c>
      <c r="P45" s="11">
        <v>107.207756</v>
      </c>
      <c r="Q45" s="11">
        <v>109.705482</v>
      </c>
      <c r="R45" s="11">
        <v>112.18676000000001</v>
      </c>
      <c r="S45" s="11">
        <v>117.440567</v>
      </c>
      <c r="T45" s="11">
        <v>120.54100800000001</v>
      </c>
      <c r="U45" s="11">
        <v>123.08292400000001</v>
      </c>
      <c r="V45" s="11">
        <v>125.168465</v>
      </c>
      <c r="W45" s="11">
        <v>128.209641</v>
      </c>
      <c r="X45" s="11">
        <v>130.54742400000001</v>
      </c>
      <c r="Y45" s="11">
        <v>133.02915999999999</v>
      </c>
      <c r="Z45" s="11">
        <v>136.003433</v>
      </c>
      <c r="AA45" s="11">
        <v>138.95166</v>
      </c>
      <c r="AB45" s="11">
        <v>142.15829500000001</v>
      </c>
      <c r="AC45" s="11">
        <v>145.593842</v>
      </c>
      <c r="AD45" s="11">
        <v>148.87297100000001</v>
      </c>
      <c r="AE45" s="11">
        <v>151.93029799999999</v>
      </c>
      <c r="AF45" s="11">
        <v>155.67572000000001</v>
      </c>
      <c r="AG45" s="11">
        <v>159.28851299999999</v>
      </c>
      <c r="AH45" s="10">
        <v>1.9181E-2</v>
      </c>
    </row>
    <row r="46" spans="1:34" ht="15" x14ac:dyDescent="0.25">
      <c r="A46" s="9" t="s">
        <v>23</v>
      </c>
      <c r="B46" s="7" t="s">
        <v>22</v>
      </c>
      <c r="C46" s="11">
        <v>71.421501000000006</v>
      </c>
      <c r="D46" s="11">
        <v>86.970000999999996</v>
      </c>
      <c r="E46" s="11">
        <v>100.662903</v>
      </c>
      <c r="F46" s="11">
        <v>94.648003000000003</v>
      </c>
      <c r="G46" s="11">
        <v>94.835471999999996</v>
      </c>
      <c r="H46" s="11">
        <v>93.787284999999997</v>
      </c>
      <c r="I46" s="11">
        <v>94.844154000000003</v>
      </c>
      <c r="J46" s="11">
        <v>96.919906999999995</v>
      </c>
      <c r="K46" s="11">
        <v>98.966224999999994</v>
      </c>
      <c r="L46" s="11">
        <v>101.15862300000001</v>
      </c>
      <c r="M46" s="11">
        <v>103.308037</v>
      </c>
      <c r="N46" s="11">
        <v>105.616394</v>
      </c>
      <c r="O46" s="11">
        <v>108.023567</v>
      </c>
      <c r="P46" s="11">
        <v>110.515404</v>
      </c>
      <c r="Q46" s="11">
        <v>112.99430099999999</v>
      </c>
      <c r="R46" s="11">
        <v>115.50116</v>
      </c>
      <c r="S46" s="11">
        <v>117.75959</v>
      </c>
      <c r="T46" s="11">
        <v>120.52082799999999</v>
      </c>
      <c r="U46" s="11">
        <v>123.111694</v>
      </c>
      <c r="V46" s="11">
        <v>125.87908899999999</v>
      </c>
      <c r="W46" s="11">
        <v>128.617355</v>
      </c>
      <c r="X46" s="11">
        <v>130.977203</v>
      </c>
      <c r="Y46" s="11">
        <v>133.467941</v>
      </c>
      <c r="Z46" s="11">
        <v>136.342422</v>
      </c>
      <c r="AA46" s="11">
        <v>139.35642999999999</v>
      </c>
      <c r="AB46" s="11">
        <v>142.668396</v>
      </c>
      <c r="AC46" s="11">
        <v>146.193558</v>
      </c>
      <c r="AD46" s="11">
        <v>149.62304700000001</v>
      </c>
      <c r="AE46" s="11">
        <v>152.66978499999999</v>
      </c>
      <c r="AF46" s="11">
        <v>156.35792499999999</v>
      </c>
      <c r="AG46" s="11">
        <v>159.89454699999999</v>
      </c>
      <c r="AH46" s="10">
        <v>2.1219999999999999E-2</v>
      </c>
    </row>
    <row r="47" spans="1:34" ht="15" x14ac:dyDescent="0.25">
      <c r="A47" s="9" t="s">
        <v>21</v>
      </c>
      <c r="B47" s="7" t="s">
        <v>20</v>
      </c>
      <c r="C47" s="11">
        <v>76.099189999999993</v>
      </c>
      <c r="D47" s="11">
        <v>102.5</v>
      </c>
      <c r="E47" s="11">
        <v>94.158385999999993</v>
      </c>
      <c r="F47" s="11">
        <v>92.948729999999998</v>
      </c>
      <c r="G47" s="11">
        <v>93.811249000000004</v>
      </c>
      <c r="H47" s="11">
        <v>92.963363999999999</v>
      </c>
      <c r="I47" s="11">
        <v>94.308494999999994</v>
      </c>
      <c r="J47" s="11">
        <v>96.783935999999997</v>
      </c>
      <c r="K47" s="11">
        <v>98.855903999999995</v>
      </c>
      <c r="L47" s="11">
        <v>100.910561</v>
      </c>
      <c r="M47" s="11">
        <v>102.966644</v>
      </c>
      <c r="N47" s="11">
        <v>105.362213</v>
      </c>
      <c r="O47" s="11">
        <v>107.788162</v>
      </c>
      <c r="P47" s="11">
        <v>110.237572</v>
      </c>
      <c r="Q47" s="11">
        <v>112.625816</v>
      </c>
      <c r="R47" s="11">
        <v>115.164421</v>
      </c>
      <c r="S47" s="11">
        <v>117.62760900000001</v>
      </c>
      <c r="T47" s="11">
        <v>120.404465</v>
      </c>
      <c r="U47" s="11">
        <v>122.985497</v>
      </c>
      <c r="V47" s="11">
        <v>125.59442900000001</v>
      </c>
      <c r="W47" s="11">
        <v>128.25039699999999</v>
      </c>
      <c r="X47" s="11">
        <v>130.621094</v>
      </c>
      <c r="Y47" s="11">
        <v>133.25604200000001</v>
      </c>
      <c r="Z47" s="11">
        <v>136.03865099999999</v>
      </c>
      <c r="AA47" s="11">
        <v>139.155396</v>
      </c>
      <c r="AB47" s="11">
        <v>142.23388700000001</v>
      </c>
      <c r="AC47" s="11">
        <v>145.51904300000001</v>
      </c>
      <c r="AD47" s="11">
        <v>149.023529</v>
      </c>
      <c r="AE47" s="11">
        <v>152.08264199999999</v>
      </c>
      <c r="AF47" s="11">
        <v>155.54728700000001</v>
      </c>
      <c r="AG47" s="11">
        <v>159.20800800000001</v>
      </c>
      <c r="AH47" s="10">
        <v>1.5299999999999999E-2</v>
      </c>
    </row>
    <row r="48" spans="1:34" x14ac:dyDescent="0.2">
      <c r="AH48" s="8"/>
    </row>
    <row r="49" spans="1:34" x14ac:dyDescent="0.2">
      <c r="B49" s="12" t="s">
        <v>19</v>
      </c>
      <c r="AH49" s="8"/>
    </row>
    <row r="50" spans="1:34" ht="15" x14ac:dyDescent="0.25">
      <c r="A50" s="9" t="s">
        <v>18</v>
      </c>
      <c r="B50" s="7" t="s">
        <v>17</v>
      </c>
      <c r="C50" s="11">
        <v>78.713791000000001</v>
      </c>
      <c r="D50" s="11">
        <v>105.629997</v>
      </c>
      <c r="E50" s="11">
        <v>97.803664999999995</v>
      </c>
      <c r="F50" s="11">
        <v>96.122505000000004</v>
      </c>
      <c r="G50" s="11">
        <v>96.308464000000001</v>
      </c>
      <c r="H50" s="11">
        <v>95.333449999999999</v>
      </c>
      <c r="I50" s="11">
        <v>96.556884999999994</v>
      </c>
      <c r="J50" s="11">
        <v>98.863251000000005</v>
      </c>
      <c r="K50" s="11">
        <v>100.90368700000001</v>
      </c>
      <c r="L50" s="11">
        <v>103.14711800000001</v>
      </c>
      <c r="M50" s="11">
        <v>105.14466899999999</v>
      </c>
      <c r="N50" s="11">
        <v>107.438675</v>
      </c>
      <c r="O50" s="11">
        <v>109.714455</v>
      </c>
      <c r="P50" s="11">
        <v>112.120743</v>
      </c>
      <c r="Q50" s="11">
        <v>114.623245</v>
      </c>
      <c r="R50" s="11">
        <v>117.08234400000001</v>
      </c>
      <c r="S50" s="11">
        <v>119.566643</v>
      </c>
      <c r="T50" s="11">
        <v>122.16149900000001</v>
      </c>
      <c r="U50" s="11">
        <v>124.794968</v>
      </c>
      <c r="V50" s="11">
        <v>127.449631</v>
      </c>
      <c r="W50" s="11">
        <v>130.14459199999999</v>
      </c>
      <c r="X50" s="11">
        <v>132.47283899999999</v>
      </c>
      <c r="Y50" s="11">
        <v>135.00788900000001</v>
      </c>
      <c r="Z50" s="11">
        <v>137.89183</v>
      </c>
      <c r="AA50" s="11">
        <v>140.909943</v>
      </c>
      <c r="AB50" s="11">
        <v>144.15850800000001</v>
      </c>
      <c r="AC50" s="11">
        <v>147.633636</v>
      </c>
      <c r="AD50" s="11">
        <v>151.03154000000001</v>
      </c>
      <c r="AE50" s="11">
        <v>154.04225199999999</v>
      </c>
      <c r="AF50" s="11">
        <v>157.59719799999999</v>
      </c>
      <c r="AG50" s="11">
        <v>161.124405</v>
      </c>
      <c r="AH50" s="10">
        <v>1.4666E-2</v>
      </c>
    </row>
    <row r="51" spans="1:34" ht="15" x14ac:dyDescent="0.25">
      <c r="A51" s="9" t="s">
        <v>16</v>
      </c>
      <c r="B51" s="7" t="s">
        <v>15</v>
      </c>
      <c r="C51" s="11">
        <v>73.076057000000006</v>
      </c>
      <c r="D51" s="11">
        <v>98.419998000000007</v>
      </c>
      <c r="E51" s="11">
        <v>87.565430000000006</v>
      </c>
      <c r="F51" s="11">
        <v>92.948729999999998</v>
      </c>
      <c r="G51" s="11">
        <v>93.811249000000004</v>
      </c>
      <c r="H51" s="11">
        <v>92.963363999999999</v>
      </c>
      <c r="I51" s="11">
        <v>94.308494999999994</v>
      </c>
      <c r="J51" s="11">
        <v>96.783935999999997</v>
      </c>
      <c r="K51" s="11">
        <v>98.855903999999995</v>
      </c>
      <c r="L51" s="11">
        <v>100.910561</v>
      </c>
      <c r="M51" s="11">
        <v>102.966644</v>
      </c>
      <c r="N51" s="11">
        <v>105.362213</v>
      </c>
      <c r="O51" s="11">
        <v>107.788162</v>
      </c>
      <c r="P51" s="11">
        <v>110.237572</v>
      </c>
      <c r="Q51" s="11">
        <v>112.625816</v>
      </c>
      <c r="R51" s="11">
        <v>115.164421</v>
      </c>
      <c r="S51" s="11">
        <v>117.62760900000001</v>
      </c>
      <c r="T51" s="11">
        <v>120.404465</v>
      </c>
      <c r="U51" s="11">
        <v>122.985497</v>
      </c>
      <c r="V51" s="11">
        <v>125.59442900000001</v>
      </c>
      <c r="W51" s="11">
        <v>128.25039699999999</v>
      </c>
      <c r="X51" s="11">
        <v>130.621094</v>
      </c>
      <c r="Y51" s="11">
        <v>133.25604200000001</v>
      </c>
      <c r="Z51" s="11">
        <v>136.03865099999999</v>
      </c>
      <c r="AA51" s="11">
        <v>139.155396</v>
      </c>
      <c r="AB51" s="11">
        <v>142.23388700000001</v>
      </c>
      <c r="AC51" s="11">
        <v>145.51904300000001</v>
      </c>
      <c r="AD51" s="11">
        <v>149.023529</v>
      </c>
      <c r="AE51" s="11">
        <v>152.08264199999999</v>
      </c>
      <c r="AF51" s="11">
        <v>155.54728700000001</v>
      </c>
      <c r="AG51" s="11">
        <v>159.20800800000001</v>
      </c>
      <c r="AH51" s="10">
        <v>1.6722999999999998E-2</v>
      </c>
    </row>
    <row r="52" spans="1:34" ht="15" x14ac:dyDescent="0.25">
      <c r="A52" s="9" t="s">
        <v>14</v>
      </c>
      <c r="B52" s="7" t="s">
        <v>13</v>
      </c>
      <c r="C52" s="11">
        <v>0</v>
      </c>
      <c r="D52" s="11">
        <v>0</v>
      </c>
      <c r="E52" s="11">
        <v>0</v>
      </c>
      <c r="F52" s="11">
        <v>97.118660000000006</v>
      </c>
      <c r="G52" s="11">
        <v>97.280479</v>
      </c>
      <c r="H52" s="11">
        <v>96.249450999999993</v>
      </c>
      <c r="I52" s="11">
        <v>97.563164</v>
      </c>
      <c r="J52" s="11">
        <v>99.888062000000005</v>
      </c>
      <c r="K52" s="11">
        <v>101.88145400000001</v>
      </c>
      <c r="L52" s="11">
        <v>104.21461499999999</v>
      </c>
      <c r="M52" s="11">
        <v>106.095299</v>
      </c>
      <c r="N52" s="11">
        <v>108.384384</v>
      </c>
      <c r="O52" s="11">
        <v>110.683823</v>
      </c>
      <c r="P52" s="11">
        <v>113.081551</v>
      </c>
      <c r="Q52" s="11">
        <v>115.56214900000001</v>
      </c>
      <c r="R52" s="11">
        <v>118.033005</v>
      </c>
      <c r="S52" s="11">
        <v>120.60536999999999</v>
      </c>
      <c r="T52" s="11">
        <v>122.962029</v>
      </c>
      <c r="U52" s="11">
        <v>125.61777499999999</v>
      </c>
      <c r="V52" s="11">
        <v>128.30465699999999</v>
      </c>
      <c r="W52" s="11">
        <v>130.937073</v>
      </c>
      <c r="X52" s="11">
        <v>133.27037000000001</v>
      </c>
      <c r="Y52" s="11">
        <v>135.857147</v>
      </c>
      <c r="Z52" s="11">
        <v>138.766312</v>
      </c>
      <c r="AA52" s="11">
        <v>141.82167100000001</v>
      </c>
      <c r="AB52" s="11">
        <v>145.17733799999999</v>
      </c>
      <c r="AC52" s="11">
        <v>148.77276599999999</v>
      </c>
      <c r="AD52" s="11">
        <v>152.158478</v>
      </c>
      <c r="AE52" s="11">
        <v>155.01942399999999</v>
      </c>
      <c r="AF52" s="11">
        <v>158.256912</v>
      </c>
      <c r="AG52" s="11">
        <v>161.691406</v>
      </c>
      <c r="AH52" s="10" t="s">
        <v>12</v>
      </c>
    </row>
    <row r="53" spans="1:34" x14ac:dyDescent="0.2">
      <c r="AH53" s="8"/>
    </row>
    <row r="54" spans="1:34" x14ac:dyDescent="0.2">
      <c r="AH54" s="8"/>
    </row>
    <row r="55" spans="1:34" x14ac:dyDescent="0.2">
      <c r="AH55" s="8"/>
    </row>
    <row r="56" spans="1:34" x14ac:dyDescent="0.2">
      <c r="AH56" s="8"/>
    </row>
    <row r="57" spans="1:34" ht="11.1" customHeight="1" x14ac:dyDescent="0.2">
      <c r="B57" s="9" t="s">
        <v>11</v>
      </c>
      <c r="AH57" s="8"/>
    </row>
    <row r="58" spans="1:34" ht="11.1" customHeight="1" x14ac:dyDescent="0.2">
      <c r="B58" s="9" t="s">
        <v>10</v>
      </c>
      <c r="AH58" s="8"/>
    </row>
    <row r="59" spans="1:34" ht="11.1" customHeight="1" x14ac:dyDescent="0.2">
      <c r="B59" s="9" t="s">
        <v>9</v>
      </c>
      <c r="AH59" s="8"/>
    </row>
    <row r="60" spans="1:34" ht="11.1" customHeight="1" x14ac:dyDescent="0.2">
      <c r="B60" s="9" t="s">
        <v>8</v>
      </c>
      <c r="AH60" s="8"/>
    </row>
    <row r="61" spans="1:34" ht="11.1" customHeight="1" x14ac:dyDescent="0.2">
      <c r="B61" s="9" t="s">
        <v>7</v>
      </c>
      <c r="AH61" s="8"/>
    </row>
    <row r="62" spans="1:34" ht="11.1" customHeight="1" x14ac:dyDescent="0.2">
      <c r="B62" s="9" t="s">
        <v>6</v>
      </c>
      <c r="AH62" s="8"/>
    </row>
    <row r="63" spans="1:34" ht="11.1" customHeight="1" x14ac:dyDescent="0.2">
      <c r="B63" s="9" t="s">
        <v>5</v>
      </c>
      <c r="AH63" s="8"/>
    </row>
    <row r="64" spans="1:34" ht="11.1" customHeight="1" x14ac:dyDescent="0.2">
      <c r="B64" s="9" t="s">
        <v>4</v>
      </c>
      <c r="AH64" s="8"/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A5" sqref="A5:B5"/>
    </sheetView>
  </sheetViews>
  <sheetFormatPr defaultRowHeight="15" x14ac:dyDescent="0.25"/>
  <cols>
    <col min="2" max="2" width="12" bestFit="1" customWidth="1"/>
    <col min="3" max="3" width="10.140625" bestFit="1" customWidth="1"/>
    <col min="4" max="4" width="12" bestFit="1" customWidth="1"/>
    <col min="13" max="13" width="10.140625" bestFit="1" customWidth="1"/>
  </cols>
  <sheetData>
    <row r="1" spans="1:3" ht="18.75" x14ac:dyDescent="0.3">
      <c r="A1" s="27" t="s">
        <v>73</v>
      </c>
    </row>
    <row r="2" spans="1:3" x14ac:dyDescent="0.25">
      <c r="A2" t="s">
        <v>72</v>
      </c>
    </row>
    <row r="5" spans="1:3" ht="15.75" thickBot="1" x14ac:dyDescent="0.3">
      <c r="A5" s="64" t="s">
        <v>0</v>
      </c>
      <c r="B5" s="49" t="s">
        <v>1</v>
      </c>
    </row>
    <row r="6" spans="1:3" x14ac:dyDescent="0.25">
      <c r="A6" s="40">
        <v>2002</v>
      </c>
      <c r="B6" s="34">
        <v>2940738</v>
      </c>
    </row>
    <row r="7" spans="1:3" x14ac:dyDescent="0.25">
      <c r="A7" s="40">
        <v>2003</v>
      </c>
      <c r="B7" s="34">
        <v>2805745</v>
      </c>
      <c r="C7" s="21"/>
    </row>
    <row r="8" spans="1:3" x14ac:dyDescent="0.25">
      <c r="A8" s="40">
        <v>2004</v>
      </c>
      <c r="B8" s="34">
        <v>3276753</v>
      </c>
      <c r="C8" s="21"/>
    </row>
    <row r="9" spans="1:3" x14ac:dyDescent="0.25">
      <c r="A9" s="40">
        <v>2005</v>
      </c>
      <c r="B9" s="34">
        <v>3862726</v>
      </c>
      <c r="C9" s="21"/>
    </row>
    <row r="10" spans="1:3" x14ac:dyDescent="0.25">
      <c r="A10" s="40">
        <v>2006</v>
      </c>
      <c r="B10" s="34">
        <v>3768506</v>
      </c>
      <c r="C10" s="21"/>
    </row>
    <row r="11" spans="1:3" x14ac:dyDescent="0.25">
      <c r="A11" s="40">
        <v>2007</v>
      </c>
      <c r="B11" s="34">
        <v>5043578</v>
      </c>
      <c r="C11" s="21"/>
    </row>
    <row r="12" spans="1:3" x14ac:dyDescent="0.25">
      <c r="A12" s="40">
        <v>2008</v>
      </c>
      <c r="B12" s="34">
        <v>5699654</v>
      </c>
      <c r="C12" s="21"/>
    </row>
    <row r="13" spans="1:3" x14ac:dyDescent="0.25">
      <c r="A13" s="40">
        <v>2009</v>
      </c>
      <c r="B13" s="34">
        <v>6057583</v>
      </c>
      <c r="C13" s="21"/>
    </row>
    <row r="14" spans="1:3" x14ac:dyDescent="0.25">
      <c r="A14" s="40">
        <v>2010</v>
      </c>
      <c r="B14" s="34">
        <v>7830758</v>
      </c>
      <c r="C14" s="21"/>
    </row>
    <row r="15" spans="1:3" x14ac:dyDescent="0.25">
      <c r="A15" s="40">
        <v>2011</v>
      </c>
      <c r="B15" s="34">
        <v>8955798</v>
      </c>
      <c r="C15" s="21"/>
    </row>
    <row r="16" spans="1:3" x14ac:dyDescent="0.25">
      <c r="A16" s="40">
        <v>2012</v>
      </c>
      <c r="B16" s="34">
        <v>11204120</v>
      </c>
      <c r="C16" s="21"/>
    </row>
    <row r="17" spans="1:4" x14ac:dyDescent="0.25">
      <c r="A17" s="41">
        <v>2013</v>
      </c>
      <c r="B17" s="37">
        <f>B16+(B16*0.157)</f>
        <v>12963166.84</v>
      </c>
      <c r="C17" s="22"/>
      <c r="D17" s="6"/>
    </row>
    <row r="18" spans="1:4" x14ac:dyDescent="0.25">
      <c r="A18" s="41">
        <v>2014</v>
      </c>
      <c r="B18" s="37">
        <f>B17+(B17*0.038)</f>
        <v>13455767.179919999</v>
      </c>
      <c r="C18" s="21"/>
    </row>
    <row r="19" spans="1:4" x14ac:dyDescent="0.25">
      <c r="A19" s="41">
        <v>2015</v>
      </c>
      <c r="B19" s="37">
        <f>B18+(B18*0.024)</f>
        <v>13778705.59223808</v>
      </c>
      <c r="C19" s="21"/>
    </row>
    <row r="20" spans="1:4" x14ac:dyDescent="0.25">
      <c r="A20" s="41">
        <v>2016</v>
      </c>
      <c r="B20" s="37">
        <f>B19+(B19*0.019)</f>
        <v>14040500.998490604</v>
      </c>
      <c r="C20" s="21"/>
    </row>
    <row r="21" spans="1:4" x14ac:dyDescent="0.25">
      <c r="A21" s="41">
        <v>2017</v>
      </c>
      <c r="B21" s="37">
        <f>B20+(B20*0.022)</f>
        <v>14349392.020457396</v>
      </c>
      <c r="C21" s="21"/>
    </row>
    <row r="22" spans="1:4" x14ac:dyDescent="0.25">
      <c r="A22" s="41">
        <v>2018</v>
      </c>
      <c r="B22" s="37">
        <f>B21+(B21*0.023)</f>
        <v>14679428.036927916</v>
      </c>
      <c r="C22" s="21"/>
    </row>
    <row r="26" spans="1:4" x14ac:dyDescent="0.25">
      <c r="A26" s="2"/>
    </row>
    <row r="32" spans="1:4" x14ac:dyDescent="0.25">
      <c r="B32" s="5"/>
    </row>
    <row r="33" spans="1:4" x14ac:dyDescent="0.25">
      <c r="B33" s="5"/>
    </row>
    <row r="34" spans="1:4" x14ac:dyDescent="0.25">
      <c r="B34" s="5"/>
    </row>
    <row r="35" spans="1:4" x14ac:dyDescent="0.25">
      <c r="B35" s="5"/>
    </row>
    <row r="36" spans="1:4" x14ac:dyDescent="0.25">
      <c r="B36" s="5"/>
    </row>
    <row r="37" spans="1:4" x14ac:dyDescent="0.25">
      <c r="B37" s="5"/>
    </row>
    <row r="38" spans="1:4" x14ac:dyDescent="0.25">
      <c r="B38" s="5"/>
    </row>
    <row r="39" spans="1:4" x14ac:dyDescent="0.25">
      <c r="B39" s="5"/>
    </row>
    <row r="40" spans="1:4" x14ac:dyDescent="0.25">
      <c r="B40" s="5"/>
    </row>
    <row r="41" spans="1:4" x14ac:dyDescent="0.25">
      <c r="B41" s="5"/>
    </row>
    <row r="42" spans="1:4" x14ac:dyDescent="0.25">
      <c r="B42" s="5"/>
    </row>
    <row r="43" spans="1:4" x14ac:dyDescent="0.25">
      <c r="A43" s="1"/>
      <c r="B43" s="5"/>
      <c r="C43" s="23"/>
      <c r="D43" s="21"/>
    </row>
    <row r="44" spans="1:4" x14ac:dyDescent="0.25">
      <c r="A44" s="1"/>
      <c r="B44" s="5"/>
      <c r="C44" s="23"/>
      <c r="D44" s="21"/>
    </row>
    <row r="45" spans="1:4" x14ac:dyDescent="0.25">
      <c r="A45" s="1"/>
      <c r="B45" s="5"/>
      <c r="C45" s="23"/>
      <c r="D45" s="21"/>
    </row>
    <row r="46" spans="1:4" x14ac:dyDescent="0.25">
      <c r="A46" s="1"/>
      <c r="B46" s="5"/>
      <c r="C46" s="23"/>
      <c r="D46" s="21"/>
    </row>
    <row r="47" spans="1:4" x14ac:dyDescent="0.25">
      <c r="A47" s="1"/>
      <c r="B47" s="5"/>
      <c r="C47" s="23"/>
      <c r="D47" s="21"/>
    </row>
    <row r="48" spans="1:4" x14ac:dyDescent="0.25">
      <c r="A48" s="1"/>
      <c r="B48" s="5"/>
      <c r="C48" s="2"/>
      <c r="D48" s="2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5" sqref="A5:G6"/>
    </sheetView>
  </sheetViews>
  <sheetFormatPr defaultRowHeight="15" x14ac:dyDescent="0.25"/>
  <cols>
    <col min="1" max="1" width="8" customWidth="1"/>
    <col min="2" max="2" width="19" bestFit="1" customWidth="1"/>
    <col min="3" max="3" width="17.5703125" bestFit="1" customWidth="1"/>
    <col min="4" max="4" width="22.85546875" bestFit="1" customWidth="1"/>
    <col min="6" max="6" width="19" bestFit="1" customWidth="1"/>
    <col min="7" max="7" width="23" bestFit="1" customWidth="1"/>
  </cols>
  <sheetData>
    <row r="1" spans="1:7" ht="18.75" x14ac:dyDescent="0.3">
      <c r="A1" s="27" t="s">
        <v>85</v>
      </c>
    </row>
    <row r="2" spans="1:7" x14ac:dyDescent="0.25">
      <c r="A2" t="s">
        <v>72</v>
      </c>
    </row>
    <row r="3" spans="1:7" s="43" customFormat="1" x14ac:dyDescent="0.25"/>
    <row r="5" spans="1:7" x14ac:dyDescent="0.25">
      <c r="A5" s="65" t="s">
        <v>0</v>
      </c>
      <c r="B5" s="66" t="s">
        <v>77</v>
      </c>
      <c r="C5" s="67" t="s">
        <v>76</v>
      </c>
      <c r="D5" s="68" t="s">
        <v>80</v>
      </c>
      <c r="E5" s="72" t="s">
        <v>74</v>
      </c>
      <c r="F5" s="73"/>
      <c r="G5" s="44" t="s">
        <v>75</v>
      </c>
    </row>
    <row r="6" spans="1:7" ht="15.75" thickBot="1" x14ac:dyDescent="0.3">
      <c r="A6" s="64"/>
      <c r="B6" s="53" t="s">
        <v>78</v>
      </c>
      <c r="C6" s="54" t="s">
        <v>79</v>
      </c>
      <c r="D6" s="69" t="s">
        <v>81</v>
      </c>
      <c r="E6" s="53" t="s">
        <v>83</v>
      </c>
      <c r="F6" s="54" t="s">
        <v>84</v>
      </c>
      <c r="G6" s="49" t="s">
        <v>82</v>
      </c>
    </row>
    <row r="7" spans="1:7" x14ac:dyDescent="0.25">
      <c r="A7" s="38">
        <v>2002</v>
      </c>
      <c r="B7" s="29"/>
      <c r="C7" s="30">
        <v>141679095</v>
      </c>
      <c r="D7" s="31">
        <v>2940738</v>
      </c>
      <c r="E7" s="32">
        <f t="shared" ref="E7:E17" si="0">D7/C7</f>
        <v>2.075632964764491E-2</v>
      </c>
      <c r="F7" s="33">
        <f t="shared" ref="F7:F23" si="1">TREND($E$7:$E$17,$A$7:$A$17,$A7)</f>
        <v>2.0120438332103419E-2</v>
      </c>
      <c r="G7" s="34">
        <f>F7*$C7</f>
        <v>2850645.4938957216</v>
      </c>
    </row>
    <row r="8" spans="1:7" x14ac:dyDescent="0.25">
      <c r="A8" s="39">
        <v>2003</v>
      </c>
      <c r="B8" s="29"/>
      <c r="C8" s="30">
        <v>141027402</v>
      </c>
      <c r="D8" s="35">
        <v>2805745</v>
      </c>
      <c r="E8" s="32">
        <f t="shared" si="0"/>
        <v>1.9895034299788065E-2</v>
      </c>
      <c r="F8" s="33">
        <f t="shared" si="1"/>
        <v>2.115902393377711E-2</v>
      </c>
      <c r="G8" s="34">
        <f t="shared" ref="G8:G17" si="2">F8*$C8</f>
        <v>2984002.1742364061</v>
      </c>
    </row>
    <row r="9" spans="1:7" x14ac:dyDescent="0.25">
      <c r="A9" s="39">
        <v>2004</v>
      </c>
      <c r="B9" s="29"/>
      <c r="C9" s="30">
        <v>149775243</v>
      </c>
      <c r="D9" s="35">
        <v>3276753</v>
      </c>
      <c r="E9" s="32">
        <f t="shared" si="0"/>
        <v>2.1877801259851736E-2</v>
      </c>
      <c r="F9" s="33">
        <f t="shared" si="1"/>
        <v>2.2197609535451246E-2</v>
      </c>
      <c r="G9" s="34">
        <f t="shared" si="2"/>
        <v>3324652.3621913274</v>
      </c>
    </row>
    <row r="10" spans="1:7" x14ac:dyDescent="0.25">
      <c r="A10" s="39">
        <v>2005</v>
      </c>
      <c r="B10" s="29"/>
      <c r="C10" s="30">
        <v>164710650</v>
      </c>
      <c r="D10" s="35">
        <v>3862726</v>
      </c>
      <c r="E10" s="32">
        <f t="shared" si="0"/>
        <v>2.3451586160336324E-2</v>
      </c>
      <c r="F10" s="33">
        <f t="shared" si="1"/>
        <v>2.3236195137125382E-2</v>
      </c>
      <c r="G10" s="34">
        <f t="shared" si="2"/>
        <v>3827248.8045627605</v>
      </c>
    </row>
    <row r="11" spans="1:7" x14ac:dyDescent="0.25">
      <c r="A11" s="39">
        <v>2006</v>
      </c>
      <c r="B11" s="29"/>
      <c r="C11" s="30">
        <v>176212675</v>
      </c>
      <c r="D11" s="35">
        <v>3768506</v>
      </c>
      <c r="E11" s="32">
        <f t="shared" si="0"/>
        <v>2.1386123330798989E-2</v>
      </c>
      <c r="F11" s="33">
        <f t="shared" si="1"/>
        <v>2.4274780738799517E-2</v>
      </c>
      <c r="G11" s="34">
        <f t="shared" si="2"/>
        <v>4277524.0490223393</v>
      </c>
    </row>
    <row r="12" spans="1:7" x14ac:dyDescent="0.25">
      <c r="A12" s="39">
        <v>2007</v>
      </c>
      <c r="B12" s="29"/>
      <c r="C12" s="30">
        <v>184442912</v>
      </c>
      <c r="D12" s="35">
        <v>5043578</v>
      </c>
      <c r="E12" s="32">
        <f t="shared" si="0"/>
        <v>2.7344927193515573E-2</v>
      </c>
      <c r="F12" s="33">
        <f t="shared" si="1"/>
        <v>2.5313366340473653E-2</v>
      </c>
      <c r="G12" s="34">
        <f t="shared" si="2"/>
        <v>4668871.0003597438</v>
      </c>
    </row>
    <row r="13" spans="1:7" x14ac:dyDescent="0.25">
      <c r="A13" s="39">
        <v>2008</v>
      </c>
      <c r="B13" s="29"/>
      <c r="C13" s="30">
        <v>203787385</v>
      </c>
      <c r="D13" s="35">
        <v>5699654</v>
      </c>
      <c r="E13" s="32">
        <f t="shared" si="0"/>
        <v>2.7968630148524649E-2</v>
      </c>
      <c r="F13" s="33">
        <f t="shared" si="1"/>
        <v>2.6351951942147789E-2</v>
      </c>
      <c r="G13" s="34">
        <f t="shared" si="2"/>
        <v>5370195.3759359689</v>
      </c>
    </row>
    <row r="14" spans="1:7" x14ac:dyDescent="0.25">
      <c r="A14" s="39">
        <v>2009</v>
      </c>
      <c r="B14" s="29"/>
      <c r="C14" s="30">
        <v>216928884</v>
      </c>
      <c r="D14" s="35">
        <v>6057583</v>
      </c>
      <c r="E14" s="32">
        <f t="shared" si="0"/>
        <v>2.7924280475254738E-2</v>
      </c>
      <c r="F14" s="33">
        <f t="shared" si="1"/>
        <v>2.7390537543821925E-2</v>
      </c>
      <c r="G14" s="34">
        <f t="shared" si="2"/>
        <v>5941798.7415413912</v>
      </c>
    </row>
    <row r="15" spans="1:7" x14ac:dyDescent="0.25">
      <c r="A15" s="39">
        <v>2010</v>
      </c>
      <c r="B15" s="29">
        <v>251119999.99999997</v>
      </c>
      <c r="C15" s="30">
        <v>253316403</v>
      </c>
      <c r="D15" s="35">
        <v>7830758</v>
      </c>
      <c r="E15" s="32">
        <f t="shared" si="0"/>
        <v>3.0912952762873393E-2</v>
      </c>
      <c r="F15" s="33">
        <f t="shared" si="1"/>
        <v>2.8429123145495616E-2</v>
      </c>
      <c r="G15" s="34">
        <f t="shared" si="2"/>
        <v>7201563.2156609949</v>
      </c>
    </row>
    <row r="16" spans="1:7" x14ac:dyDescent="0.25">
      <c r="A16" s="39">
        <v>2011</v>
      </c>
      <c r="B16" s="29">
        <v>329595000</v>
      </c>
      <c r="C16" s="30">
        <v>301806526</v>
      </c>
      <c r="D16" s="35">
        <v>8955798</v>
      </c>
      <c r="E16" s="32">
        <f t="shared" si="0"/>
        <v>2.9673970668215439E-2</v>
      </c>
      <c r="F16" s="33">
        <f t="shared" si="1"/>
        <v>2.9467708747169752E-2</v>
      </c>
      <c r="G16" s="34">
        <f t="shared" si="2"/>
        <v>8893546.8061631154</v>
      </c>
    </row>
    <row r="17" spans="1:7" x14ac:dyDescent="0.25">
      <c r="A17" s="39">
        <v>2012</v>
      </c>
      <c r="B17" s="29">
        <v>413179999.99999994</v>
      </c>
      <c r="C17" s="30">
        <v>411078999</v>
      </c>
      <c r="D17" s="35">
        <v>11204120</v>
      </c>
      <c r="E17" s="32">
        <f t="shared" si="0"/>
        <v>2.7255393798407104E-2</v>
      </c>
      <c r="F17" s="33">
        <f t="shared" si="1"/>
        <v>3.0506294348843888E-2</v>
      </c>
      <c r="G17" s="34">
        <f t="shared" si="2"/>
        <v>12540496.944122102</v>
      </c>
    </row>
    <row r="18" spans="1:7" x14ac:dyDescent="0.25">
      <c r="A18" s="42">
        <v>2013</v>
      </c>
      <c r="B18" s="36">
        <v>478150000.00000006</v>
      </c>
      <c r="C18" s="30"/>
      <c r="D18" s="35"/>
      <c r="E18" s="32"/>
      <c r="F18" s="33">
        <f t="shared" si="1"/>
        <v>3.1544879950518023E-2</v>
      </c>
      <c r="G18" s="37">
        <f t="shared" ref="G18:G23" si="3">F18*$B18</f>
        <v>15083184.348340195</v>
      </c>
    </row>
    <row r="19" spans="1:7" x14ac:dyDescent="0.25">
      <c r="A19" s="42">
        <v>2014</v>
      </c>
      <c r="B19" s="36">
        <v>496363135</v>
      </c>
      <c r="C19" s="30"/>
      <c r="D19" s="35"/>
      <c r="E19" s="32"/>
      <c r="F19" s="33">
        <f t="shared" si="1"/>
        <v>3.2583465552192159E-2</v>
      </c>
      <c r="G19" s="37">
        <f t="shared" si="3"/>
        <v>16173231.110650606</v>
      </c>
    </row>
    <row r="20" spans="1:7" x14ac:dyDescent="0.25">
      <c r="A20" s="42">
        <v>2015</v>
      </c>
      <c r="B20" s="36">
        <v>508236585</v>
      </c>
      <c r="C20" s="30"/>
      <c r="D20" s="35"/>
      <c r="E20" s="32"/>
      <c r="F20" s="33">
        <f t="shared" si="1"/>
        <v>3.3622051153866295E-2</v>
      </c>
      <c r="G20" s="37">
        <f t="shared" si="3"/>
        <v>17087956.459136315</v>
      </c>
    </row>
    <row r="21" spans="1:7" x14ac:dyDescent="0.25">
      <c r="A21" s="42">
        <v>2016</v>
      </c>
      <c r="B21" s="36">
        <v>517760164.99999994</v>
      </c>
      <c r="C21" s="30"/>
      <c r="D21" s="35"/>
      <c r="E21" s="32"/>
      <c r="F21" s="33">
        <f t="shared" si="1"/>
        <v>3.466063675554043E-2</v>
      </c>
      <c r="G21" s="37">
        <f t="shared" si="3"/>
        <v>17945897.005553678</v>
      </c>
    </row>
    <row r="22" spans="1:7" x14ac:dyDescent="0.25">
      <c r="A22" s="42">
        <v>2017</v>
      </c>
      <c r="B22" s="36">
        <v>529049980</v>
      </c>
      <c r="C22" s="30"/>
      <c r="D22" s="35"/>
      <c r="E22" s="32"/>
      <c r="F22" s="33">
        <f t="shared" si="1"/>
        <v>3.5699222357214122E-2</v>
      </c>
      <c r="G22" s="37">
        <f t="shared" si="3"/>
        <v>18886672.874099683</v>
      </c>
    </row>
    <row r="23" spans="1:7" x14ac:dyDescent="0.25">
      <c r="A23" s="42">
        <v>2018</v>
      </c>
      <c r="B23" s="36">
        <v>541076365</v>
      </c>
      <c r="C23" s="30"/>
      <c r="D23" s="35"/>
      <c r="E23" s="32"/>
      <c r="F23" s="33">
        <f t="shared" si="1"/>
        <v>3.6737807958888258E-2</v>
      </c>
      <c r="G23" s="37">
        <f t="shared" si="3"/>
        <v>19877959.588463329</v>
      </c>
    </row>
  </sheetData>
  <mergeCells count="1">
    <mergeCell ref="E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5" x14ac:dyDescent="0.25"/>
  <cols>
    <col min="2" max="3" width="11.5703125" bestFit="1" customWidth="1"/>
    <col min="4" max="4" width="16.5703125" bestFit="1" customWidth="1"/>
    <col min="5" max="5" width="16" bestFit="1" customWidth="1"/>
  </cols>
  <sheetData>
    <row r="1" spans="1:5" ht="18.75" x14ac:dyDescent="0.3">
      <c r="A1" s="27" t="s">
        <v>91</v>
      </c>
    </row>
    <row r="2" spans="1:5" x14ac:dyDescent="0.25">
      <c r="A2" s="43" t="s">
        <v>72</v>
      </c>
    </row>
    <row r="4" spans="1:5" x14ac:dyDescent="0.25">
      <c r="A4" s="43"/>
      <c r="B4" s="43"/>
      <c r="C4" s="43"/>
      <c r="D4" s="43"/>
      <c r="E4" s="43"/>
    </row>
    <row r="5" spans="1:5" ht="15.75" thickBot="1" x14ac:dyDescent="0.3">
      <c r="A5" s="48" t="s">
        <v>0</v>
      </c>
      <c r="B5" s="53" t="s">
        <v>1</v>
      </c>
      <c r="C5" s="54" t="s">
        <v>86</v>
      </c>
      <c r="D5" s="49" t="s">
        <v>87</v>
      </c>
    </row>
    <row r="6" spans="1:5" x14ac:dyDescent="0.25">
      <c r="A6" s="50">
        <v>2002</v>
      </c>
      <c r="B6" s="29">
        <v>2940738</v>
      </c>
      <c r="C6" s="55">
        <f>B7/B6</f>
        <v>0.95409553656259072</v>
      </c>
      <c r="D6" s="45">
        <f>AVERAGE(C6:C15)</f>
        <v>1.1495068551797876</v>
      </c>
    </row>
    <row r="7" spans="1:5" x14ac:dyDescent="0.25">
      <c r="A7" s="51">
        <v>2003</v>
      </c>
      <c r="B7" s="29">
        <v>2805745</v>
      </c>
      <c r="C7" s="55">
        <f>B8/B7</f>
        <v>1.1678727040411727</v>
      </c>
      <c r="D7" s="46"/>
    </row>
    <row r="8" spans="1:5" x14ac:dyDescent="0.25">
      <c r="A8" s="51">
        <v>2004</v>
      </c>
      <c r="B8" s="29">
        <v>3276753</v>
      </c>
      <c r="C8" s="55">
        <f>B9/B8</f>
        <v>1.1788273330336465</v>
      </c>
      <c r="D8" s="46"/>
    </row>
    <row r="9" spans="1:5" x14ac:dyDescent="0.25">
      <c r="A9" s="51">
        <v>2005</v>
      </c>
      <c r="B9" s="29">
        <v>3862726</v>
      </c>
      <c r="C9" s="55">
        <f t="shared" ref="C9:C14" si="0">B10/B9</f>
        <v>0.97560789970606254</v>
      </c>
      <c r="D9" s="46"/>
    </row>
    <row r="10" spans="1:5" x14ac:dyDescent="0.25">
      <c r="A10" s="51">
        <v>2006</v>
      </c>
      <c r="B10" s="29">
        <v>3768506</v>
      </c>
      <c r="C10" s="55">
        <f t="shared" si="0"/>
        <v>1.3383494679323849</v>
      </c>
      <c r="D10" s="46"/>
    </row>
    <row r="11" spans="1:5" x14ac:dyDescent="0.25">
      <c r="A11" s="51">
        <v>2007</v>
      </c>
      <c r="B11" s="29">
        <v>5043578</v>
      </c>
      <c r="C11" s="55">
        <f t="shared" si="0"/>
        <v>1.1300814620097082</v>
      </c>
      <c r="D11" s="46"/>
    </row>
    <row r="12" spans="1:5" x14ac:dyDescent="0.25">
      <c r="A12" s="51">
        <v>2008</v>
      </c>
      <c r="B12" s="29">
        <v>5699654</v>
      </c>
      <c r="C12" s="55">
        <f t="shared" si="0"/>
        <v>1.0627983733749453</v>
      </c>
      <c r="D12" s="46"/>
    </row>
    <row r="13" spans="1:5" x14ac:dyDescent="0.25">
      <c r="A13" s="51">
        <v>2009</v>
      </c>
      <c r="B13" s="29">
        <v>6057583</v>
      </c>
      <c r="C13" s="55">
        <f t="shared" si="0"/>
        <v>1.2927198851423085</v>
      </c>
      <c r="D13" s="46"/>
    </row>
    <row r="14" spans="1:5" x14ac:dyDescent="0.25">
      <c r="A14" s="51">
        <v>2010</v>
      </c>
      <c r="B14" s="29">
        <v>7830758</v>
      </c>
      <c r="C14" s="55">
        <f t="shared" si="0"/>
        <v>1.1436693612546831</v>
      </c>
      <c r="D14" s="46"/>
    </row>
    <row r="15" spans="1:5" x14ac:dyDescent="0.25">
      <c r="A15" s="51">
        <v>2011</v>
      </c>
      <c r="B15" s="29">
        <v>8955798</v>
      </c>
      <c r="C15" s="55">
        <f>B16/B15</f>
        <v>1.2510465287403758</v>
      </c>
      <c r="D15" s="46"/>
    </row>
    <row r="16" spans="1:5" x14ac:dyDescent="0.25">
      <c r="A16" s="51">
        <v>2012</v>
      </c>
      <c r="B16" s="29">
        <v>11204120</v>
      </c>
      <c r="C16" s="56"/>
      <c r="D16" s="47"/>
    </row>
    <row r="17" spans="1:5" ht="15" customHeight="1" x14ac:dyDescent="0.25">
      <c r="A17" s="52">
        <v>2013</v>
      </c>
      <c r="B17" s="36">
        <f t="shared" ref="B17:B22" si="1">B16*$D$6</f>
        <v>12879212.746256961</v>
      </c>
      <c r="C17" s="57"/>
      <c r="D17" s="28"/>
    </row>
    <row r="18" spans="1:5" x14ac:dyDescent="0.25">
      <c r="A18" s="52">
        <v>2014</v>
      </c>
      <c r="B18" s="36">
        <f t="shared" si="1"/>
        <v>14804743.341141274</v>
      </c>
      <c r="C18" s="57"/>
      <c r="D18" s="28"/>
    </row>
    <row r="19" spans="1:5" x14ac:dyDescent="0.25">
      <c r="A19" s="52">
        <v>2015</v>
      </c>
      <c r="B19" s="36">
        <f t="shared" si="1"/>
        <v>17018153.959819209</v>
      </c>
      <c r="C19" s="57"/>
      <c r="D19" s="28"/>
    </row>
    <row r="20" spans="1:5" x14ac:dyDescent="0.25">
      <c r="A20" s="52">
        <v>2016</v>
      </c>
      <c r="B20" s="36">
        <f t="shared" si="1"/>
        <v>19562484.639317229</v>
      </c>
      <c r="C20" s="57"/>
      <c r="D20" s="28"/>
    </row>
    <row r="21" spans="1:5" x14ac:dyDescent="0.25">
      <c r="A21" s="52">
        <v>2017</v>
      </c>
      <c r="B21" s="36">
        <f t="shared" si="1"/>
        <v>22487210.19724445</v>
      </c>
      <c r="C21" s="57"/>
      <c r="D21" s="28"/>
    </row>
    <row r="22" spans="1:5" x14ac:dyDescent="0.25">
      <c r="A22" s="52">
        <v>2018</v>
      </c>
      <c r="B22" s="36">
        <f t="shared" si="1"/>
        <v>25849202.27560132</v>
      </c>
      <c r="C22" s="57"/>
      <c r="D22" s="28"/>
    </row>
    <row r="23" spans="1:5" x14ac:dyDescent="0.25">
      <c r="A23" s="43"/>
      <c r="B23" s="43"/>
      <c r="C23" s="43"/>
      <c r="D23" s="43"/>
      <c r="E23" s="4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J28" sqref="J28"/>
    </sheetView>
  </sheetViews>
  <sheetFormatPr defaultRowHeight="15" x14ac:dyDescent="0.25"/>
  <sheetData>
    <row r="1" spans="1:2" ht="18.75" x14ac:dyDescent="0.3">
      <c r="A1" s="27" t="s">
        <v>92</v>
      </c>
    </row>
    <row r="2" spans="1:2" x14ac:dyDescent="0.25">
      <c r="A2" s="43" t="s">
        <v>88</v>
      </c>
    </row>
    <row r="3" spans="1:2" s="43" customFormat="1" x14ac:dyDescent="0.25"/>
    <row r="4" spans="1:2" s="43" customFormat="1" x14ac:dyDescent="0.25"/>
    <row r="5" spans="1:2" ht="15.75" thickBot="1" x14ac:dyDescent="0.3">
      <c r="A5" s="70" t="s">
        <v>0</v>
      </c>
      <c r="B5" s="49" t="s">
        <v>2</v>
      </c>
    </row>
    <row r="6" spans="1:2" x14ac:dyDescent="0.25">
      <c r="A6" s="58">
        <v>2002</v>
      </c>
      <c r="B6" s="28">
        <v>13</v>
      </c>
    </row>
    <row r="7" spans="1:2" x14ac:dyDescent="0.25">
      <c r="A7" s="58">
        <v>2003</v>
      </c>
      <c r="B7" s="28">
        <v>30</v>
      </c>
    </row>
    <row r="8" spans="1:2" x14ac:dyDescent="0.25">
      <c r="A8" s="58">
        <v>2004</v>
      </c>
      <c r="B8" s="28">
        <v>48</v>
      </c>
    </row>
    <row r="9" spans="1:2" x14ac:dyDescent="0.25">
      <c r="A9" s="58">
        <v>2005</v>
      </c>
      <c r="B9" s="28">
        <v>85</v>
      </c>
    </row>
    <row r="10" spans="1:2" x14ac:dyDescent="0.25">
      <c r="A10" s="58">
        <v>2006</v>
      </c>
      <c r="B10" s="28">
        <v>112</v>
      </c>
    </row>
    <row r="11" spans="1:2" x14ac:dyDescent="0.25">
      <c r="A11" s="58">
        <v>2007</v>
      </c>
      <c r="B11" s="28">
        <v>149</v>
      </c>
    </row>
    <row r="12" spans="1:2" x14ac:dyDescent="0.25">
      <c r="A12" s="58">
        <v>2008</v>
      </c>
      <c r="B12" s="28">
        <v>117</v>
      </c>
    </row>
    <row r="13" spans="1:2" x14ac:dyDescent="0.25">
      <c r="A13" s="58">
        <v>2009</v>
      </c>
      <c r="B13" s="28">
        <v>129</v>
      </c>
    </row>
    <row r="14" spans="1:2" x14ac:dyDescent="0.25">
      <c r="A14" s="58">
        <v>2010</v>
      </c>
      <c r="B14" s="28">
        <v>320</v>
      </c>
    </row>
    <row r="15" spans="1:2" x14ac:dyDescent="0.25">
      <c r="A15" s="58">
        <v>2011</v>
      </c>
      <c r="B15" s="28">
        <v>301</v>
      </c>
    </row>
    <row r="16" spans="1:2" x14ac:dyDescent="0.25">
      <c r="A16" s="58">
        <v>2012</v>
      </c>
      <c r="B16" s="28">
        <v>240</v>
      </c>
    </row>
    <row r="17" spans="1:3" x14ac:dyDescent="0.25">
      <c r="A17" s="59">
        <v>2013</v>
      </c>
      <c r="B17" s="60">
        <f>B16*'Uinta Basin Extrapolation'!$D$6</f>
        <v>275.88164524314902</v>
      </c>
      <c r="C17" s="23"/>
    </row>
    <row r="18" spans="1:3" x14ac:dyDescent="0.25">
      <c r="A18" s="59">
        <v>2014</v>
      </c>
      <c r="B18" s="60">
        <f>B17*'Uinta Basin Extrapolation'!$D$6</f>
        <v>317.12784242527806</v>
      </c>
      <c r="C18" s="23"/>
    </row>
    <row r="19" spans="1:3" x14ac:dyDescent="0.25">
      <c r="A19" s="59">
        <v>2015</v>
      </c>
      <c r="B19" s="60">
        <f>B18*'Uinta Basin Extrapolation'!$D$6</f>
        <v>364.5406288362326</v>
      </c>
      <c r="C19" s="23"/>
    </row>
    <row r="20" spans="1:3" x14ac:dyDescent="0.25">
      <c r="A20" s="59">
        <v>2016</v>
      </c>
      <c r="B20" s="60">
        <f>B19*'Uinta Basin Extrapolation'!$D$6</f>
        <v>419.04195183879995</v>
      </c>
      <c r="C20" s="23"/>
    </row>
    <row r="21" spans="1:3" x14ac:dyDescent="0.25">
      <c r="A21" s="59">
        <v>2017</v>
      </c>
      <c r="B21" s="60">
        <f>B20*'Uinta Basin Extrapolation'!$D$6</f>
        <v>481.69159624661893</v>
      </c>
      <c r="C21" s="23"/>
    </row>
    <row r="22" spans="1:3" x14ac:dyDescent="0.25">
      <c r="A22" s="59">
        <v>2018</v>
      </c>
      <c r="B22" s="60">
        <f>B21*'Uinta Basin Extrapolation'!$D$6</f>
        <v>553.70779196798287</v>
      </c>
      <c r="C22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B4" sqref="B4"/>
    </sheetView>
  </sheetViews>
  <sheetFormatPr defaultRowHeight="15" x14ac:dyDescent="0.25"/>
  <cols>
    <col min="2" max="2" width="10" bestFit="1" customWidth="1"/>
    <col min="3" max="3" width="16.42578125" bestFit="1" customWidth="1"/>
  </cols>
  <sheetData>
    <row r="1" spans="1:5" ht="18.75" x14ac:dyDescent="0.3">
      <c r="A1" s="27" t="s">
        <v>93</v>
      </c>
    </row>
    <row r="2" spans="1:5" x14ac:dyDescent="0.25">
      <c r="A2" s="43" t="s">
        <v>89</v>
      </c>
    </row>
    <row r="3" spans="1:5" s="43" customFormat="1" x14ac:dyDescent="0.25"/>
    <row r="4" spans="1:5" s="43" customFormat="1" x14ac:dyDescent="0.25"/>
    <row r="5" spans="1:5" ht="15.75" thickBot="1" x14ac:dyDescent="0.3">
      <c r="A5" s="70" t="s">
        <v>0</v>
      </c>
      <c r="B5" s="71" t="s">
        <v>2</v>
      </c>
      <c r="C5" s="49" t="s">
        <v>90</v>
      </c>
    </row>
    <row r="6" spans="1:5" x14ac:dyDescent="0.25">
      <c r="A6" s="58">
        <v>2002</v>
      </c>
      <c r="B6" s="62">
        <v>13</v>
      </c>
      <c r="C6" s="28">
        <v>553</v>
      </c>
    </row>
    <row r="7" spans="1:5" x14ac:dyDescent="0.25">
      <c r="A7" s="58">
        <v>2003</v>
      </c>
      <c r="B7" s="62">
        <v>30</v>
      </c>
      <c r="C7" s="28">
        <v>558</v>
      </c>
      <c r="E7" s="4"/>
    </row>
    <row r="8" spans="1:5" x14ac:dyDescent="0.25">
      <c r="A8" s="58">
        <v>2004</v>
      </c>
      <c r="B8" s="62">
        <v>48</v>
      </c>
      <c r="C8" s="28">
        <v>598</v>
      </c>
      <c r="E8" s="4"/>
    </row>
    <row r="9" spans="1:5" x14ac:dyDescent="0.25">
      <c r="A9" s="58">
        <v>2005</v>
      </c>
      <c r="B9" s="62">
        <v>85</v>
      </c>
      <c r="C9" s="28">
        <v>676</v>
      </c>
      <c r="E9" s="4"/>
    </row>
    <row r="10" spans="1:5" x14ac:dyDescent="0.25">
      <c r="A10" s="58">
        <v>2006</v>
      </c>
      <c r="B10" s="62">
        <v>112</v>
      </c>
      <c r="C10" s="28">
        <v>759</v>
      </c>
      <c r="E10" s="4"/>
    </row>
    <row r="11" spans="1:5" x14ac:dyDescent="0.25">
      <c r="A11" s="58">
        <v>2007</v>
      </c>
      <c r="B11" s="62">
        <v>149</v>
      </c>
      <c r="C11" s="28">
        <v>849</v>
      </c>
      <c r="E11" s="4"/>
    </row>
    <row r="12" spans="1:5" x14ac:dyDescent="0.25">
      <c r="A12" s="58">
        <v>2008</v>
      </c>
      <c r="B12" s="62">
        <v>117</v>
      </c>
      <c r="C12" s="28">
        <v>935</v>
      </c>
      <c r="E12" s="4"/>
    </row>
    <row r="13" spans="1:5" x14ac:dyDescent="0.25">
      <c r="A13" s="58">
        <v>2009</v>
      </c>
      <c r="B13" s="62">
        <v>129</v>
      </c>
      <c r="C13" s="28">
        <v>1033</v>
      </c>
      <c r="E13" s="4"/>
    </row>
    <row r="14" spans="1:5" x14ac:dyDescent="0.25">
      <c r="A14" s="58">
        <v>2010</v>
      </c>
      <c r="B14" s="62">
        <v>320</v>
      </c>
      <c r="C14" s="28">
        <v>1259</v>
      </c>
      <c r="E14" s="4"/>
    </row>
    <row r="15" spans="1:5" x14ac:dyDescent="0.25">
      <c r="A15" s="58">
        <v>2011</v>
      </c>
      <c r="B15" s="62">
        <v>301</v>
      </c>
      <c r="C15" s="28">
        <v>1475</v>
      </c>
      <c r="E15" s="4"/>
    </row>
    <row r="16" spans="1:5" x14ac:dyDescent="0.25">
      <c r="A16" s="58">
        <v>2012</v>
      </c>
      <c r="B16" s="62">
        <v>240</v>
      </c>
      <c r="C16" s="28">
        <v>1680</v>
      </c>
      <c r="E16" s="4"/>
    </row>
    <row r="17" spans="1:5" x14ac:dyDescent="0.25">
      <c r="A17" s="59">
        <v>2013</v>
      </c>
      <c r="B17" s="63">
        <f>B16*'Uinta Basin Extrapolation'!$D$6</f>
        <v>275.88164524314902</v>
      </c>
      <c r="C17" s="60">
        <f t="shared" ref="C17:C22" si="0">C16+B17</f>
        <v>1955.881645243149</v>
      </c>
      <c r="E17" s="4"/>
    </row>
    <row r="18" spans="1:5" x14ac:dyDescent="0.25">
      <c r="A18" s="59">
        <v>2014</v>
      </c>
      <c r="B18" s="63">
        <f>B17*'Uinta Basin Extrapolation'!$D$6</f>
        <v>317.12784242527806</v>
      </c>
      <c r="C18" s="60">
        <f t="shared" si="0"/>
        <v>2273.009487668427</v>
      </c>
      <c r="E18" s="4"/>
    </row>
    <row r="19" spans="1:5" x14ac:dyDescent="0.25">
      <c r="A19" s="59">
        <v>2015</v>
      </c>
      <c r="B19" s="63">
        <f>B18*'Uinta Basin Extrapolation'!$D$6</f>
        <v>364.5406288362326</v>
      </c>
      <c r="C19" s="60">
        <f t="shared" si="0"/>
        <v>2637.5501165046599</v>
      </c>
    </row>
    <row r="20" spans="1:5" x14ac:dyDescent="0.25">
      <c r="A20" s="59">
        <v>2016</v>
      </c>
      <c r="B20" s="63">
        <f>B19*'Uinta Basin Extrapolation'!$D$6</f>
        <v>419.04195183879995</v>
      </c>
      <c r="C20" s="60">
        <f t="shared" si="0"/>
        <v>3056.5920683434597</v>
      </c>
    </row>
    <row r="21" spans="1:5" x14ac:dyDescent="0.25">
      <c r="A21" s="59">
        <v>2017</v>
      </c>
      <c r="B21" s="63">
        <f>B20*'Uinta Basin Extrapolation'!$D$6</f>
        <v>481.69159624661893</v>
      </c>
      <c r="C21" s="60">
        <f t="shared" si="0"/>
        <v>3538.2836645900788</v>
      </c>
    </row>
    <row r="22" spans="1:5" x14ac:dyDescent="0.25">
      <c r="A22" s="59">
        <v>2018</v>
      </c>
      <c r="B22" s="63">
        <f>B21*'Uinta Basin Extrapolation'!$D$6</f>
        <v>553.70779196798287</v>
      </c>
      <c r="C22" s="60">
        <f t="shared" si="0"/>
        <v>4091.9914565580616</v>
      </c>
    </row>
    <row r="26" spans="1:5" x14ac:dyDescent="0.25">
      <c r="A26" t="s">
        <v>3</v>
      </c>
    </row>
    <row r="30" spans="1:5" x14ac:dyDescent="0.25">
      <c r="C3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EIA AEO2013 Crude Oil</vt:lpstr>
      <vt:lpstr>EIA Projection</vt:lpstr>
      <vt:lpstr>Shift Share Projection</vt:lpstr>
      <vt:lpstr>Uinta Basin Extrapolation</vt:lpstr>
      <vt:lpstr>Uinta Basin Extrap. Spuds</vt:lpstr>
      <vt:lpstr>Oil Well Counts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</dc:creator>
  <cp:lastModifiedBy>cdelaney</cp:lastModifiedBy>
  <dcterms:created xsi:type="dcterms:W3CDTF">2013-10-01T15:58:28Z</dcterms:created>
  <dcterms:modified xsi:type="dcterms:W3CDTF">2014-01-10T19:14:26Z</dcterms:modified>
</cp:coreProperties>
</file>